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65516" windowWidth="27780" windowHeight="15000" activeTab="3"/>
  </bookViews>
  <sheets>
    <sheet name="Data_Wrkng_rvsd Jan09" sheetId="1" r:id="rId1"/>
    <sheet name="LB station" sheetId="2" r:id="rId2"/>
    <sheet name="TT Station" sheetId="3" r:id="rId3"/>
    <sheet name="LCK Station" sheetId="4" r:id="rId4"/>
  </sheets>
  <definedNames/>
  <calcPr fullCalcOnLoad="1"/>
</workbook>
</file>

<file path=xl/sharedStrings.xml><?xml version="1.0" encoding="utf-8"?>
<sst xmlns="http://schemas.openxmlformats.org/spreadsheetml/2006/main" count="318" uniqueCount="81">
  <si>
    <t>Summary of FAMS deposition data sheets</t>
  </si>
  <si>
    <t>Conversions of Fe to dust assume Fe conc in crust at 3.5%</t>
  </si>
  <si>
    <t>File: FAMS_Monthly_Composite_29Jun07.xls</t>
  </si>
  <si>
    <t>G:\Data\Florida\Landing FAMS dep_3Jul07\Prospero workups\Composite\[FAMS_Monthly_Composite_29Jun07_paired_8Apr08.xls]Data_Wrkng</t>
  </si>
  <si>
    <t>CHECKED AGAIN IN JAN 2009</t>
  </si>
  <si>
    <t>TT conc &amp; flux_Landing_29Mar04_24Jun07.xls</t>
  </si>
  <si>
    <t>LCK conc &amp; flux_12Oct04jmp_18Apr05_2Dec06_23Jun07.xls</t>
  </si>
  <si>
    <t>Miami</t>
  </si>
  <si>
    <t>CV conc &amp; flux_19Apr05_24Jun07.xls</t>
  </si>
  <si>
    <t>LB conc &amp; flux_19Apr05_2Dec06_24Jun07.xls</t>
  </si>
  <si>
    <t>FM conc &amp; flux_14Oct04_23Jun07.xls</t>
  </si>
  <si>
    <t>ENR conc &amp; flux_Landing_29Mar04_24Jun07</t>
  </si>
  <si>
    <t>FS conc &amp; flux_3Dec06_25Jun07.xls</t>
  </si>
  <si>
    <t>AT conc &amp; flux_19Apr05_25Jun07Jun07.xls</t>
  </si>
  <si>
    <t>EG conc &amp; flux_Landing_29Mar04_23Jun07.xls</t>
  </si>
  <si>
    <t>Dust</t>
  </si>
  <si>
    <t>CV</t>
  </si>
  <si>
    <t>LB</t>
  </si>
  <si>
    <t>FM</t>
  </si>
  <si>
    <t>ENR</t>
  </si>
  <si>
    <t>FS</t>
  </si>
  <si>
    <t>AT</t>
  </si>
  <si>
    <t>TT</t>
  </si>
  <si>
    <t>EG</t>
  </si>
  <si>
    <t>LCK</t>
  </si>
  <si>
    <t>Mon Mean</t>
  </si>
  <si>
    <t>Pptn</t>
  </si>
  <si>
    <t>WD</t>
  </si>
  <si>
    <t>BD</t>
  </si>
  <si>
    <t>WD/BD</t>
  </si>
  <si>
    <t>Pptc</t>
  </si>
  <si>
    <t>Rainfall</t>
  </si>
  <si>
    <t>rainfall</t>
  </si>
  <si>
    <t>cm mon-1</t>
  </si>
  <si>
    <t>Fe 3.5%</t>
  </si>
  <si>
    <t>WF</t>
  </si>
  <si>
    <t>BF</t>
  </si>
  <si>
    <t>ug/m3</t>
  </si>
  <si>
    <t>Fe=3.5%</t>
  </si>
  <si>
    <t>ug cm-2 mo-1</t>
  </si>
  <si>
    <t>(cm)</t>
  </si>
  <si>
    <t>µg/CM2/mo</t>
  </si>
  <si>
    <t>ug/cm2/mon</t>
  </si>
  <si>
    <t>(µg/cm2/mo)</t>
  </si>
  <si>
    <t>adjstd</t>
  </si>
  <si>
    <t>Total</t>
  </si>
  <si>
    <t>AVG</t>
  </si>
  <si>
    <t>Median</t>
  </si>
  <si>
    <t>Max</t>
  </si>
  <si>
    <t>Min</t>
  </si>
  <si>
    <t>Count</t>
  </si>
  <si>
    <t>Annual</t>
  </si>
  <si>
    <t>2 yrs</t>
  </si>
  <si>
    <t>Avg May-Sep</t>
  </si>
  <si>
    <t>Sum May-Sep</t>
  </si>
  <si>
    <t>Sum May-Sep/Total</t>
  </si>
  <si>
    <t>Sum Jun - Aug</t>
  </si>
  <si>
    <t>Sum Jun-Aug/Total</t>
  </si>
  <si>
    <t>AVERAGES FOR DUST MONTHS: JUNE THROUGH AUGUST</t>
  </si>
  <si>
    <t>Std Dev</t>
  </si>
  <si>
    <t>DD</t>
  </si>
  <si>
    <t>g m-2 mo-1</t>
  </si>
  <si>
    <t>g m-2 mo-2</t>
  </si>
  <si>
    <t>g m-2 mo-3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</si>
  <si>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</si>
  <si>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</si>
  <si>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</si>
  <si>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</si>
  <si>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</si>
  <si>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</si>
  <si>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</si>
  <si>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</si>
  <si>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</si>
  <si>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</si>
  <si>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</si>
  <si>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</si>
  <si>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Mean</t>
  </si>
  <si>
    <t>Std Deviation</t>
  </si>
  <si>
    <t>Seasonal Cycle Wet Deposition</t>
  </si>
  <si>
    <t>Seasonal Cycle Bulk Deposition</t>
  </si>
  <si>
    <t>NaN</t>
  </si>
</sst>
</file>

<file path=xl/styles.xml><?xml version="1.0" encoding="utf-8"?>
<styleSheet xmlns="http://schemas.openxmlformats.org/spreadsheetml/2006/main">
  <numFmts count="2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mmm\-yy;@"/>
    <numFmt numFmtId="173" formatCode="0.0"/>
    <numFmt numFmtId="174" formatCode="[$-409]d\-mmm\-yy;@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20" borderId="0" xfId="0" applyFill="1" applyAlignment="1">
      <alignment/>
    </xf>
    <xf numFmtId="172" fontId="0" fillId="20" borderId="0" xfId="0" applyNumberFormat="1" applyFill="1" applyAlignment="1">
      <alignment/>
    </xf>
    <xf numFmtId="173" fontId="0" fillId="20" borderId="0" xfId="0" applyNumberFormat="1" applyFill="1" applyAlignment="1">
      <alignment/>
    </xf>
    <xf numFmtId="173" fontId="0" fillId="20" borderId="0" xfId="0" applyNumberFormat="1" applyFont="1" applyFill="1" applyAlignment="1">
      <alignment/>
    </xf>
    <xf numFmtId="2" fontId="0" fillId="20" borderId="0" xfId="0" applyNumberFormat="1" applyFill="1" applyAlignment="1">
      <alignment/>
    </xf>
    <xf numFmtId="173" fontId="3" fillId="0" borderId="10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73" fontId="0" fillId="20" borderId="16" xfId="0" applyNumberFormat="1" applyFont="1" applyFill="1" applyBorder="1" applyAlignment="1">
      <alignment/>
    </xf>
    <xf numFmtId="173" fontId="0" fillId="20" borderId="0" xfId="0" applyNumberFormat="1" applyFill="1" applyBorder="1" applyAlignment="1">
      <alignment/>
    </xf>
    <xf numFmtId="2" fontId="0" fillId="20" borderId="17" xfId="0" applyNumberFormat="1" applyFill="1" applyBorder="1" applyAlignment="1">
      <alignment/>
    </xf>
    <xf numFmtId="173" fontId="0" fillId="20" borderId="18" xfId="0" applyNumberFormat="1" applyFill="1" applyBorder="1" applyAlignment="1">
      <alignment/>
    </xf>
    <xf numFmtId="2" fontId="0" fillId="20" borderId="19" xfId="0" applyNumberFormat="1" applyFill="1" applyBorder="1" applyAlignment="1">
      <alignment/>
    </xf>
    <xf numFmtId="173" fontId="0" fillId="0" borderId="20" xfId="0" applyNumberFormat="1" applyFont="1" applyBorder="1" applyAlignment="1">
      <alignment/>
    </xf>
    <xf numFmtId="173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20" borderId="0" xfId="0" applyNumberFormat="1" applyFont="1" applyFill="1" applyAlignment="1">
      <alignment horizontal="center"/>
    </xf>
    <xf numFmtId="173" fontId="0" fillId="20" borderId="0" xfId="0" applyNumberFormat="1" applyFill="1" applyAlignment="1">
      <alignment horizontal="center"/>
    </xf>
    <xf numFmtId="2" fontId="0" fillId="20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20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  <color rgb="FFFF0000"/>
      </font>
    </dxf>
    <dxf>
      <font>
        <b/>
        <i val="0"/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77"/>
  <sheetViews>
    <sheetView zoomScalePageLayoutView="0" workbookViewId="0" topLeftCell="A1">
      <pane xSplit="3" ySplit="8" topLeftCell="A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S13" sqref="AS13:AV45"/>
    </sheetView>
  </sheetViews>
  <sheetFormatPr defaultColWidth="9.140625" defaultRowHeight="12.75"/>
  <cols>
    <col min="1" max="1" width="2.28125" style="0" customWidth="1"/>
    <col min="4" max="4" width="2.7109375" style="0" customWidth="1"/>
    <col min="5" max="5" width="9.00390625" style="0" customWidth="1"/>
    <col min="6" max="7" width="12.140625" style="0" customWidth="1"/>
    <col min="9" max="9" width="2.8515625" style="0" customWidth="1"/>
    <col min="14" max="14" width="2.140625" style="0" customWidth="1"/>
    <col min="15" max="15" width="7.8515625" style="0" customWidth="1"/>
    <col min="16" max="16" width="10.421875" style="0" customWidth="1"/>
    <col min="17" max="18" width="10.7109375" style="0" customWidth="1"/>
    <col min="19" max="19" width="3.140625" style="0" customWidth="1"/>
    <col min="24" max="24" width="3.140625" style="0" customWidth="1"/>
    <col min="29" max="29" width="2.8515625" style="0" customWidth="1"/>
    <col min="34" max="34" width="3.140625" style="0" customWidth="1"/>
    <col min="36" max="36" width="9.421875" style="0" bestFit="1" customWidth="1"/>
    <col min="37" max="38" width="11.00390625" style="0" customWidth="1"/>
    <col min="39" max="39" width="3.00390625" style="0" customWidth="1"/>
    <col min="42" max="43" width="9.421875" style="0" customWidth="1"/>
    <col min="44" max="44" width="3.28125" style="0" customWidth="1"/>
  </cols>
  <sheetData>
    <row r="1" spans="1:15" ht="12">
      <c r="A1" s="1" t="s">
        <v>0</v>
      </c>
      <c r="F1" s="1" t="s">
        <v>1</v>
      </c>
      <c r="O1" s="2" t="s">
        <v>2</v>
      </c>
    </row>
    <row r="2" spans="2:5" ht="12">
      <c r="B2" s="3">
        <v>39262</v>
      </c>
      <c r="E2" t="s">
        <v>3</v>
      </c>
    </row>
    <row r="3" spans="5:45" ht="12">
      <c r="E3" s="4" t="s">
        <v>4</v>
      </c>
      <c r="AI3" s="5" t="s">
        <v>5</v>
      </c>
      <c r="AS3" s="5" t="s">
        <v>6</v>
      </c>
    </row>
    <row r="4" spans="3:40" ht="12">
      <c r="C4" t="s">
        <v>7</v>
      </c>
      <c r="E4" s="6" t="s">
        <v>8</v>
      </c>
      <c r="J4" s="6" t="s">
        <v>9</v>
      </c>
      <c r="O4" s="6" t="s">
        <v>10</v>
      </c>
      <c r="T4" s="6" t="s">
        <v>11</v>
      </c>
      <c r="Y4" s="5" t="s">
        <v>12</v>
      </c>
      <c r="AD4" s="5" t="s">
        <v>13</v>
      </c>
      <c r="AN4" s="5" t="s">
        <v>14</v>
      </c>
    </row>
    <row r="5" spans="3:48" ht="12">
      <c r="C5" t="s">
        <v>15</v>
      </c>
      <c r="E5" t="s">
        <v>16</v>
      </c>
      <c r="F5" t="s">
        <v>16</v>
      </c>
      <c r="G5" t="s">
        <v>16</v>
      </c>
      <c r="H5" s="7" t="s">
        <v>16</v>
      </c>
      <c r="J5" t="s">
        <v>17</v>
      </c>
      <c r="K5" t="s">
        <v>17</v>
      </c>
      <c r="L5" t="s">
        <v>17</v>
      </c>
      <c r="M5" t="s">
        <v>17</v>
      </c>
      <c r="O5" t="s">
        <v>18</v>
      </c>
      <c r="P5" t="s">
        <v>18</v>
      </c>
      <c r="Q5" t="s">
        <v>18</v>
      </c>
      <c r="R5" t="s">
        <v>18</v>
      </c>
      <c r="T5" t="s">
        <v>19</v>
      </c>
      <c r="U5" t="s">
        <v>19</v>
      </c>
      <c r="V5" t="s">
        <v>19</v>
      </c>
      <c r="W5" t="s">
        <v>19</v>
      </c>
      <c r="Y5" t="s">
        <v>20</v>
      </c>
      <c r="Z5" t="s">
        <v>20</v>
      </c>
      <c r="AA5" t="s">
        <v>20</v>
      </c>
      <c r="AB5" t="s">
        <v>20</v>
      </c>
      <c r="AD5" t="s">
        <v>21</v>
      </c>
      <c r="AE5" t="s">
        <v>21</v>
      </c>
      <c r="AF5" t="s">
        <v>21</v>
      </c>
      <c r="AG5" t="s">
        <v>21</v>
      </c>
      <c r="AI5" t="s">
        <v>22</v>
      </c>
      <c r="AJ5" t="s">
        <v>22</v>
      </c>
      <c r="AK5" t="s">
        <v>22</v>
      </c>
      <c r="AL5" t="s">
        <v>22</v>
      </c>
      <c r="AN5" t="s">
        <v>23</v>
      </c>
      <c r="AO5" t="s">
        <v>23</v>
      </c>
      <c r="AP5" t="s">
        <v>23</v>
      </c>
      <c r="AQ5" t="s">
        <v>23</v>
      </c>
      <c r="AS5" t="s">
        <v>24</v>
      </c>
      <c r="AT5" t="s">
        <v>24</v>
      </c>
      <c r="AU5" t="s">
        <v>24</v>
      </c>
      <c r="AV5" t="s">
        <v>24</v>
      </c>
    </row>
    <row r="6" spans="3:48" ht="12">
      <c r="C6" t="s">
        <v>25</v>
      </c>
      <c r="E6" t="s">
        <v>26</v>
      </c>
      <c r="F6" t="s">
        <v>27</v>
      </c>
      <c r="G6" t="s">
        <v>28</v>
      </c>
      <c r="H6" s="7" t="s">
        <v>29</v>
      </c>
      <c r="J6" t="s">
        <v>30</v>
      </c>
      <c r="K6" t="s">
        <v>27</v>
      </c>
      <c r="L6" t="s">
        <v>28</v>
      </c>
      <c r="M6" s="7" t="s">
        <v>29</v>
      </c>
      <c r="O6" t="s">
        <v>31</v>
      </c>
      <c r="P6" t="s">
        <v>27</v>
      </c>
      <c r="Q6" t="s">
        <v>28</v>
      </c>
      <c r="R6" s="7" t="s">
        <v>29</v>
      </c>
      <c r="T6" t="s">
        <v>32</v>
      </c>
      <c r="U6" t="s">
        <v>27</v>
      </c>
      <c r="V6" t="s">
        <v>28</v>
      </c>
      <c r="W6" s="7" t="s">
        <v>29</v>
      </c>
      <c r="Y6" t="s">
        <v>31</v>
      </c>
      <c r="Z6" t="s">
        <v>27</v>
      </c>
      <c r="AA6" t="s">
        <v>28</v>
      </c>
      <c r="AB6" s="7" t="s">
        <v>29</v>
      </c>
      <c r="AD6" t="s">
        <v>32</v>
      </c>
      <c r="AE6" t="s">
        <v>27</v>
      </c>
      <c r="AF6" t="s">
        <v>28</v>
      </c>
      <c r="AG6" s="7" t="s">
        <v>29</v>
      </c>
      <c r="AI6" t="s">
        <v>33</v>
      </c>
      <c r="AJ6" t="s">
        <v>34</v>
      </c>
      <c r="AK6" t="s">
        <v>34</v>
      </c>
      <c r="AL6" s="7" t="s">
        <v>29</v>
      </c>
      <c r="AN6" t="s">
        <v>32</v>
      </c>
      <c r="AO6" t="s">
        <v>27</v>
      </c>
      <c r="AP6" t="s">
        <v>28</v>
      </c>
      <c r="AQ6" s="7" t="s">
        <v>29</v>
      </c>
      <c r="AS6" t="s">
        <v>31</v>
      </c>
      <c r="AT6" t="s">
        <v>35</v>
      </c>
      <c r="AU6" t="s">
        <v>36</v>
      </c>
      <c r="AV6" s="7" t="s">
        <v>29</v>
      </c>
    </row>
    <row r="7" spans="3:47" ht="12">
      <c r="C7" t="s">
        <v>37</v>
      </c>
      <c r="F7" t="s">
        <v>38</v>
      </c>
      <c r="G7" t="s">
        <v>38</v>
      </c>
      <c r="J7" t="s">
        <v>33</v>
      </c>
      <c r="K7" t="s">
        <v>39</v>
      </c>
      <c r="L7" t="s">
        <v>39</v>
      </c>
      <c r="O7" t="s">
        <v>40</v>
      </c>
      <c r="P7" t="s">
        <v>41</v>
      </c>
      <c r="Q7" t="s">
        <v>41</v>
      </c>
      <c r="T7" t="s">
        <v>40</v>
      </c>
      <c r="U7" t="s">
        <v>39</v>
      </c>
      <c r="V7" t="s">
        <v>39</v>
      </c>
      <c r="Y7" t="s">
        <v>40</v>
      </c>
      <c r="Z7" t="s">
        <v>39</v>
      </c>
      <c r="AA7" t="s">
        <v>39</v>
      </c>
      <c r="AE7" t="s">
        <v>39</v>
      </c>
      <c r="AF7" t="s">
        <v>39</v>
      </c>
      <c r="AJ7" t="s">
        <v>42</v>
      </c>
      <c r="AK7" t="s">
        <v>42</v>
      </c>
      <c r="AN7" t="s">
        <v>40</v>
      </c>
      <c r="AO7" t="s">
        <v>39</v>
      </c>
      <c r="AP7" t="s">
        <v>39</v>
      </c>
      <c r="AS7" t="s">
        <v>40</v>
      </c>
      <c r="AT7" t="s">
        <v>43</v>
      </c>
      <c r="AU7" t="s">
        <v>43</v>
      </c>
    </row>
    <row r="8" spans="3:17" ht="12">
      <c r="C8" t="s">
        <v>44</v>
      </c>
      <c r="E8" t="s">
        <v>33</v>
      </c>
      <c r="F8" t="s">
        <v>39</v>
      </c>
      <c r="G8" t="s">
        <v>39</v>
      </c>
      <c r="P8" t="s">
        <v>38</v>
      </c>
      <c r="Q8" t="s">
        <v>38</v>
      </c>
    </row>
    <row r="10" spans="2:43" ht="12">
      <c r="B10" s="8">
        <v>34335</v>
      </c>
      <c r="C10">
        <v>0.83</v>
      </c>
      <c r="F10" s="9"/>
      <c r="G10" s="9"/>
      <c r="H10" s="9"/>
      <c r="O10" s="9">
        <v>4.318</v>
      </c>
      <c r="P10" s="9">
        <v>2.797517166495926</v>
      </c>
      <c r="Q10" s="9"/>
      <c r="R10" s="9"/>
      <c r="Y10" s="9"/>
      <c r="Z10" s="9"/>
      <c r="AA10" s="9"/>
      <c r="AB10" s="9"/>
      <c r="AC10" s="9"/>
      <c r="AN10" s="9">
        <v>3.48</v>
      </c>
      <c r="AO10" s="9"/>
      <c r="AP10" s="9">
        <v>2.804171756949951</v>
      </c>
      <c r="AQ10" s="9"/>
    </row>
    <row r="11" spans="2:43" ht="12">
      <c r="B11" s="8">
        <v>34366</v>
      </c>
      <c r="C11">
        <v>1.22</v>
      </c>
      <c r="F11" s="9"/>
      <c r="G11" s="9"/>
      <c r="H11" s="9"/>
      <c r="O11" s="9">
        <v>8.97</v>
      </c>
      <c r="P11" s="9">
        <v>5.1156495970057785</v>
      </c>
      <c r="Q11" s="9">
        <v>9.484952620376472</v>
      </c>
      <c r="R11" s="10">
        <f aca="true" t="shared" si="0" ref="R11:R43">P11/Q11</f>
        <v>0.5393437164900388</v>
      </c>
      <c r="Y11" s="9"/>
      <c r="Z11" s="9"/>
      <c r="AA11" s="9"/>
      <c r="AB11" s="9"/>
      <c r="AC11" s="9"/>
      <c r="AN11" s="9">
        <v>7.188</v>
      </c>
      <c r="AO11" s="9">
        <v>1.1189308657769785</v>
      </c>
      <c r="AP11" s="9">
        <v>4.232373304735606</v>
      </c>
      <c r="AQ11" s="10">
        <f aca="true" t="shared" si="1" ref="AQ11:AQ45">AO11/AP11</f>
        <v>0.26437433213299166</v>
      </c>
    </row>
    <row r="12" spans="2:43" ht="12">
      <c r="B12" s="8">
        <v>34394</v>
      </c>
      <c r="C12">
        <v>1.97</v>
      </c>
      <c r="F12" s="9"/>
      <c r="G12" s="9"/>
      <c r="H12" s="9"/>
      <c r="O12" s="9">
        <v>3.53</v>
      </c>
      <c r="P12" s="9">
        <v>1.8505026386090242</v>
      </c>
      <c r="Q12" s="9"/>
      <c r="R12" s="10"/>
      <c r="Y12" s="9"/>
      <c r="Z12" s="9"/>
      <c r="AA12" s="9"/>
      <c r="AB12" s="9"/>
      <c r="AC12" s="9"/>
      <c r="AN12" s="9">
        <v>11</v>
      </c>
      <c r="AO12" s="9"/>
      <c r="AP12" s="9">
        <v>3.9454802366752686</v>
      </c>
      <c r="AQ12" s="10"/>
    </row>
    <row r="13" spans="2:48" ht="12">
      <c r="B13" s="8">
        <v>34425</v>
      </c>
      <c r="C13">
        <v>1.51</v>
      </c>
      <c r="F13" s="9"/>
      <c r="G13" s="9"/>
      <c r="H13" s="9"/>
      <c r="J13" s="11">
        <v>4.11</v>
      </c>
      <c r="K13" s="9">
        <v>5.55052961540455</v>
      </c>
      <c r="L13" s="9">
        <v>11.294281963376</v>
      </c>
      <c r="M13" s="10">
        <f>K13/L13</f>
        <v>0.49144599306120285</v>
      </c>
      <c r="O13" s="9">
        <v>12.98</v>
      </c>
      <c r="P13" s="9">
        <v>13.140160456950204</v>
      </c>
      <c r="Q13" s="9">
        <v>22.53327808944875</v>
      </c>
      <c r="R13" s="10">
        <f t="shared" si="0"/>
        <v>0.5831446452126781</v>
      </c>
      <c r="Y13" s="9">
        <v>10.8</v>
      </c>
      <c r="Z13" s="9">
        <v>6.730351654075818</v>
      </c>
      <c r="AA13" s="9">
        <v>8.996213686022324</v>
      </c>
      <c r="AB13" s="10">
        <f aca="true" t="shared" si="2" ref="AB13:AB45">Z13/AA13</f>
        <v>0.7481315905749281</v>
      </c>
      <c r="AC13" s="9"/>
      <c r="AD13">
        <v>5.69</v>
      </c>
      <c r="AE13" s="9">
        <v>4.56379308410354</v>
      </c>
      <c r="AN13" s="9">
        <v>3.07</v>
      </c>
      <c r="AO13" s="9">
        <v>1.3918834955806592</v>
      </c>
      <c r="AP13" s="9">
        <v>3.713578349382788</v>
      </c>
      <c r="AQ13" s="10">
        <f t="shared" si="1"/>
        <v>0.37480924451533276</v>
      </c>
      <c r="AS13" s="9">
        <v>3.86</v>
      </c>
      <c r="AT13" s="9">
        <v>1.9867115326313565</v>
      </c>
      <c r="AU13" s="9">
        <v>9.061984158467322</v>
      </c>
      <c r="AV13" s="10">
        <f aca="true" t="shared" si="3" ref="AV13:AV43">AT13/AU13</f>
        <v>0.21923582053219728</v>
      </c>
    </row>
    <row r="14" spans="2:48" s="12" customFormat="1" ht="12">
      <c r="B14" s="13">
        <v>34455</v>
      </c>
      <c r="C14" s="14">
        <v>3.66</v>
      </c>
      <c r="D14" s="14"/>
      <c r="F14" s="14"/>
      <c r="G14" s="14"/>
      <c r="H14" s="14"/>
      <c r="J14" s="15">
        <v>1.85</v>
      </c>
      <c r="K14" s="14"/>
      <c r="L14" s="14">
        <v>7.7581338563007955</v>
      </c>
      <c r="M14" s="16"/>
      <c r="O14" s="14">
        <v>6.833</v>
      </c>
      <c r="P14" s="14">
        <v>5.268840089929406</v>
      </c>
      <c r="Q14" s="14">
        <v>16.00466372100108</v>
      </c>
      <c r="R14" s="16">
        <f t="shared" si="0"/>
        <v>0.32920654765246415</v>
      </c>
      <c r="Y14" s="14">
        <v>3.759</v>
      </c>
      <c r="Z14" s="14">
        <v>5.442072095524666</v>
      </c>
      <c r="AA14" s="14">
        <v>4.561739079842342</v>
      </c>
      <c r="AB14" s="16">
        <f t="shared" si="2"/>
        <v>1.1929818870115538</v>
      </c>
      <c r="AC14" s="14"/>
      <c r="AD14" s="14">
        <v>13.359</v>
      </c>
      <c r="AE14" s="14">
        <v>11.02698281577942</v>
      </c>
      <c r="AF14" s="14">
        <v>17.99426282903774</v>
      </c>
      <c r="AG14" s="16">
        <f aca="true" t="shared" si="4" ref="AG14:AG45">AE14/AF14</f>
        <v>0.6128054769759689</v>
      </c>
      <c r="AH14" s="14"/>
      <c r="AI14" s="15">
        <v>3.48</v>
      </c>
      <c r="AJ14" s="16">
        <v>6.363704085526208</v>
      </c>
      <c r="AK14" s="16">
        <v>13.820755078827817</v>
      </c>
      <c r="AL14" s="16">
        <f aca="true" t="shared" si="5" ref="AL14:AL43">AJ14/AK14</f>
        <v>0.46044547126624386</v>
      </c>
      <c r="AN14" s="14">
        <v>15.6</v>
      </c>
      <c r="AO14" s="14">
        <v>12.684029606683168</v>
      </c>
      <c r="AP14" s="14">
        <v>15.380060666735826</v>
      </c>
      <c r="AQ14" s="16">
        <f t="shared" si="1"/>
        <v>0.8247060841649562</v>
      </c>
      <c r="AS14" s="14">
        <v>13.691</v>
      </c>
      <c r="AT14" s="14">
        <v>6.3071171640658035</v>
      </c>
      <c r="AU14" s="14">
        <v>11.198165606728043</v>
      </c>
      <c r="AV14" s="16">
        <f t="shared" si="3"/>
        <v>0.563227709391651</v>
      </c>
    </row>
    <row r="15" spans="2:48" s="12" customFormat="1" ht="12">
      <c r="B15" s="13">
        <v>34486</v>
      </c>
      <c r="C15" s="14">
        <v>10.57</v>
      </c>
      <c r="D15" s="14"/>
      <c r="F15" s="14"/>
      <c r="G15" s="14"/>
      <c r="H15" s="14"/>
      <c r="J15" s="15">
        <v>36.169</v>
      </c>
      <c r="K15" s="14">
        <v>44.619147454961286</v>
      </c>
      <c r="L15" s="14">
        <v>42.62153439704739</v>
      </c>
      <c r="M15" s="16">
        <f aca="true" t="shared" si="6" ref="M15:M45">K15/L15</f>
        <v>1.046868633102338</v>
      </c>
      <c r="O15" s="14">
        <v>8.534</v>
      </c>
      <c r="P15" s="14">
        <v>9.629688423979129</v>
      </c>
      <c r="Q15" s="14">
        <v>20.714414060101937</v>
      </c>
      <c r="R15" s="16">
        <f t="shared" si="0"/>
        <v>0.4648786297328528</v>
      </c>
      <c r="Y15" s="14">
        <v>20.244</v>
      </c>
      <c r="Z15" s="14">
        <v>29.5722626190353</v>
      </c>
      <c r="AA15" s="14"/>
      <c r="AB15" s="16"/>
      <c r="AC15" s="14"/>
      <c r="AD15" s="14">
        <v>12.33</v>
      </c>
      <c r="AE15" s="14">
        <v>25.955074645709193</v>
      </c>
      <c r="AF15" s="14">
        <v>53.502464765839186</v>
      </c>
      <c r="AG15" s="16">
        <f t="shared" si="4"/>
        <v>0.48511923253078354</v>
      </c>
      <c r="AH15" s="14"/>
      <c r="AI15" s="15">
        <v>23.164</v>
      </c>
      <c r="AJ15" s="16">
        <v>28.80249065776618</v>
      </c>
      <c r="AK15" s="16">
        <v>37.53790251221755</v>
      </c>
      <c r="AL15" s="16">
        <f t="shared" si="5"/>
        <v>0.7672908908107416</v>
      </c>
      <c r="AN15" s="14">
        <v>20.271</v>
      </c>
      <c r="AO15" s="14">
        <v>46.431813025685635</v>
      </c>
      <c r="AP15" s="14">
        <v>52.28909714169718</v>
      </c>
      <c r="AQ15" s="16">
        <f t="shared" si="1"/>
        <v>0.8879826878605495</v>
      </c>
      <c r="AS15" s="14">
        <v>2.515</v>
      </c>
      <c r="AT15" s="14">
        <v>10.4889490242923</v>
      </c>
      <c r="AU15" s="14">
        <v>25.273109382998573</v>
      </c>
      <c r="AV15" s="16">
        <f t="shared" si="3"/>
        <v>0.4150240821316708</v>
      </c>
    </row>
    <row r="16" spans="2:48" s="12" customFormat="1" ht="12">
      <c r="B16" s="13">
        <v>34516</v>
      </c>
      <c r="C16" s="14">
        <v>18.19</v>
      </c>
      <c r="D16" s="14"/>
      <c r="F16" s="14"/>
      <c r="G16" s="14"/>
      <c r="H16" s="14"/>
      <c r="J16" s="15">
        <v>24.4</v>
      </c>
      <c r="K16" s="14">
        <v>165.4309864034308</v>
      </c>
      <c r="L16" s="14">
        <v>149.01721905192235</v>
      </c>
      <c r="M16" s="16">
        <f t="shared" si="6"/>
        <v>1.1101467834115826</v>
      </c>
      <c r="O16" s="14">
        <v>11.99</v>
      </c>
      <c r="P16" s="14">
        <v>42.4923682482186</v>
      </c>
      <c r="Q16" s="14">
        <v>71.71408241773098</v>
      </c>
      <c r="R16" s="16">
        <f t="shared" si="0"/>
        <v>0.592524742918729</v>
      </c>
      <c r="Y16" s="14">
        <v>10.82</v>
      </c>
      <c r="Z16" s="14">
        <v>22.584956401724707</v>
      </c>
      <c r="AA16" s="14">
        <v>34.65028544005447</v>
      </c>
      <c r="AB16" s="16">
        <f t="shared" si="2"/>
        <v>0.651797124176568</v>
      </c>
      <c r="AC16" s="14"/>
      <c r="AD16" s="14">
        <v>17.8</v>
      </c>
      <c r="AE16" s="14">
        <v>18.908278603264673</v>
      </c>
      <c r="AF16" s="14">
        <v>38.47515657924964</v>
      </c>
      <c r="AG16" s="16">
        <f t="shared" si="4"/>
        <v>0.49144123856437416</v>
      </c>
      <c r="AH16" s="14"/>
      <c r="AI16" s="15">
        <v>10.998</v>
      </c>
      <c r="AJ16" s="16">
        <v>51.05144419397216</v>
      </c>
      <c r="AK16" s="16">
        <v>62.80870665832726</v>
      </c>
      <c r="AL16" s="16">
        <f t="shared" si="5"/>
        <v>0.8128083972766169</v>
      </c>
      <c r="AN16" s="14">
        <v>10.287</v>
      </c>
      <c r="AO16" s="14">
        <v>22.93448619235964</v>
      </c>
      <c r="AP16" s="14">
        <v>41.6937567975183</v>
      </c>
      <c r="AQ16" s="16">
        <f t="shared" si="1"/>
        <v>0.5500700333562829</v>
      </c>
      <c r="AS16" s="14">
        <v>4.4</v>
      </c>
      <c r="AT16" s="14">
        <v>27.364723174364755</v>
      </c>
      <c r="AU16" s="14">
        <v>96.04727466877266</v>
      </c>
      <c r="AV16" s="16">
        <f t="shared" si="3"/>
        <v>0.2849088979227612</v>
      </c>
    </row>
    <row r="17" spans="2:48" s="12" customFormat="1" ht="12">
      <c r="B17" s="13">
        <v>34547</v>
      </c>
      <c r="C17" s="14">
        <v>5.55</v>
      </c>
      <c r="D17" s="14"/>
      <c r="F17" s="14"/>
      <c r="G17" s="14"/>
      <c r="H17" s="14"/>
      <c r="J17" s="15">
        <v>13.72</v>
      </c>
      <c r="K17" s="14">
        <v>22.82844810751341</v>
      </c>
      <c r="L17" s="14">
        <v>18.617064447212954</v>
      </c>
      <c r="M17" s="16">
        <f t="shared" si="6"/>
        <v>1.2262109406260833</v>
      </c>
      <c r="O17" s="14">
        <v>28.02</v>
      </c>
      <c r="P17" s="14"/>
      <c r="Q17" s="14">
        <v>48.10221461789848</v>
      </c>
      <c r="R17" s="16"/>
      <c r="Y17" s="14">
        <v>16.94</v>
      </c>
      <c r="Z17" s="14">
        <v>18.159048916656985</v>
      </c>
      <c r="AA17" s="14">
        <v>19.419151455755046</v>
      </c>
      <c r="AB17" s="16">
        <f t="shared" si="2"/>
        <v>0.9351103192140449</v>
      </c>
      <c r="AC17" s="14"/>
      <c r="AD17" s="14">
        <v>18.75</v>
      </c>
      <c r="AE17" s="14"/>
      <c r="AF17" s="14">
        <v>35.375628583215295</v>
      </c>
      <c r="AG17" s="16"/>
      <c r="AH17" s="14"/>
      <c r="AI17" s="15">
        <v>16.48</v>
      </c>
      <c r="AJ17" s="16">
        <v>14.298363736532313</v>
      </c>
      <c r="AK17" s="16">
        <v>17.66434740403768</v>
      </c>
      <c r="AL17" s="16">
        <f t="shared" si="5"/>
        <v>0.8094476070632545</v>
      </c>
      <c r="AN17" s="14">
        <v>12.6</v>
      </c>
      <c r="AO17" s="14">
        <v>14.733191096585974</v>
      </c>
      <c r="AP17" s="14">
        <v>16.861447359538094</v>
      </c>
      <c r="AQ17" s="16">
        <f t="shared" si="1"/>
        <v>0.8737797404000305</v>
      </c>
      <c r="AS17" s="14">
        <v>16.9</v>
      </c>
      <c r="AT17" s="14">
        <v>16.988929373891313</v>
      </c>
      <c r="AU17" s="14">
        <v>44.011149494727924</v>
      </c>
      <c r="AV17" s="16">
        <f t="shared" si="3"/>
        <v>0.3860142161459884</v>
      </c>
    </row>
    <row r="18" spans="2:48" s="12" customFormat="1" ht="12">
      <c r="B18" s="13">
        <v>34578</v>
      </c>
      <c r="C18" s="14">
        <v>9.71</v>
      </c>
      <c r="D18" s="14"/>
      <c r="F18" s="14"/>
      <c r="G18" s="14"/>
      <c r="H18" s="14"/>
      <c r="J18" s="15">
        <v>10.29</v>
      </c>
      <c r="K18" s="14">
        <v>5.852574751830385</v>
      </c>
      <c r="L18" s="14">
        <v>10.51346337721196</v>
      </c>
      <c r="M18" s="16">
        <f t="shared" si="6"/>
        <v>0.5566742891325328</v>
      </c>
      <c r="O18" s="14">
        <v>20.7</v>
      </c>
      <c r="P18" s="14">
        <v>21.014962934051574</v>
      </c>
      <c r="Q18" s="14">
        <v>21.717727605446697</v>
      </c>
      <c r="R18" s="16">
        <f t="shared" si="0"/>
        <v>0.9676409666719057</v>
      </c>
      <c r="Y18" s="14">
        <v>28.6</v>
      </c>
      <c r="Z18" s="14">
        <v>36.124454945028255</v>
      </c>
      <c r="AA18" s="14">
        <v>31.007105544595316</v>
      </c>
      <c r="AB18" s="16">
        <f t="shared" si="2"/>
        <v>1.165037958576076</v>
      </c>
      <c r="AC18" s="14"/>
      <c r="AD18" s="14">
        <v>33.146</v>
      </c>
      <c r="AE18" s="14">
        <v>49.52769780629804</v>
      </c>
      <c r="AF18" s="14"/>
      <c r="AG18" s="16"/>
      <c r="AH18" s="14"/>
      <c r="AI18" s="15">
        <v>17.86</v>
      </c>
      <c r="AJ18" s="16">
        <v>29.75338047626567</v>
      </c>
      <c r="AK18" s="16">
        <v>37.05635150991893</v>
      </c>
      <c r="AL18" s="16">
        <f t="shared" si="5"/>
        <v>0.8029225561588689</v>
      </c>
      <c r="AN18" s="14">
        <v>28.24</v>
      </c>
      <c r="AO18" s="14">
        <v>33.15327995490524</v>
      </c>
      <c r="AP18" s="14">
        <v>46.208040552540005</v>
      </c>
      <c r="AQ18" s="16">
        <f t="shared" si="1"/>
        <v>0.7174785937354108</v>
      </c>
      <c r="AS18" s="14">
        <v>13.87</v>
      </c>
      <c r="AT18" s="14">
        <v>20.00501310068849</v>
      </c>
      <c r="AU18" s="14"/>
      <c r="AV18" s="16"/>
    </row>
    <row r="19" spans="2:48" ht="12">
      <c r="B19" s="8">
        <v>34608</v>
      </c>
      <c r="C19" s="9">
        <v>0.55</v>
      </c>
      <c r="D19" s="9"/>
      <c r="F19" s="9"/>
      <c r="G19" s="9"/>
      <c r="H19" s="9"/>
      <c r="J19" s="11">
        <v>15.24</v>
      </c>
      <c r="K19" s="9">
        <v>1.8860239670487882</v>
      </c>
      <c r="L19" s="9">
        <v>4.143730128298198</v>
      </c>
      <c r="M19" s="10">
        <f t="shared" si="6"/>
        <v>0.4551512547037819</v>
      </c>
      <c r="O19" s="9">
        <v>8.966</v>
      </c>
      <c r="P19" s="9">
        <v>2.228970594997169</v>
      </c>
      <c r="Q19" s="9">
        <v>6.86562459664283</v>
      </c>
      <c r="R19" s="10">
        <f t="shared" si="0"/>
        <v>0.32465663737092426</v>
      </c>
      <c r="Y19" s="9">
        <v>9.65</v>
      </c>
      <c r="Z19" s="9">
        <v>1.7728597270367816</v>
      </c>
      <c r="AA19" s="9">
        <v>4.63818150161528</v>
      </c>
      <c r="AB19" s="10">
        <f t="shared" si="2"/>
        <v>0.38223164109023555</v>
      </c>
      <c r="AC19" s="9"/>
      <c r="AD19" s="9">
        <v>15.27</v>
      </c>
      <c r="AE19" s="9">
        <v>8.960330443591447</v>
      </c>
      <c r="AF19" s="9">
        <v>12.646316647252242</v>
      </c>
      <c r="AG19" s="10">
        <f t="shared" si="4"/>
        <v>0.7085328237086586</v>
      </c>
      <c r="AH19" s="9"/>
      <c r="AI19" s="11">
        <v>12.65</v>
      </c>
      <c r="AJ19" s="10">
        <v>4.079464283521593</v>
      </c>
      <c r="AK19" s="10">
        <v>5.570007734529054</v>
      </c>
      <c r="AL19" s="10">
        <f t="shared" si="5"/>
        <v>0.7323983157568295</v>
      </c>
      <c r="AN19" s="9">
        <v>18.39</v>
      </c>
      <c r="AO19" s="9">
        <v>5.974924575689922</v>
      </c>
      <c r="AP19" s="9">
        <v>7.747551764644666</v>
      </c>
      <c r="AQ19" s="10">
        <f t="shared" si="1"/>
        <v>0.7712016333928885</v>
      </c>
      <c r="AS19" s="9">
        <v>15.93</v>
      </c>
      <c r="AT19" s="9">
        <v>6.266800029647174</v>
      </c>
      <c r="AU19" s="9">
        <v>10.746329743907166</v>
      </c>
      <c r="AV19" s="10">
        <f t="shared" si="3"/>
        <v>0.5831572433555982</v>
      </c>
    </row>
    <row r="20" spans="2:48" ht="12">
      <c r="B20" s="8">
        <v>34639</v>
      </c>
      <c r="C20" s="9">
        <v>0.77</v>
      </c>
      <c r="D20" s="9"/>
      <c r="E20" s="11">
        <v>9.22</v>
      </c>
      <c r="F20" s="9"/>
      <c r="G20" s="9">
        <v>7.272807864562022</v>
      </c>
      <c r="H20" s="9"/>
      <c r="J20" s="11">
        <v>4.72</v>
      </c>
      <c r="K20" s="9">
        <v>0.6698446149284503</v>
      </c>
      <c r="L20" s="9">
        <v>2.7535738680534463</v>
      </c>
      <c r="M20" s="10">
        <f t="shared" si="6"/>
        <v>0.24326371727299118</v>
      </c>
      <c r="O20" s="9">
        <v>6.63</v>
      </c>
      <c r="P20" s="9">
        <v>1.1478449326662457</v>
      </c>
      <c r="Q20" s="9">
        <v>7.876956747405998</v>
      </c>
      <c r="R20" s="10">
        <f t="shared" si="0"/>
        <v>0.14572187831858394</v>
      </c>
      <c r="Y20" s="9">
        <v>18.14</v>
      </c>
      <c r="Z20" s="9">
        <v>1.9450780791891706</v>
      </c>
      <c r="AA20" s="9">
        <v>2.0779798495780635</v>
      </c>
      <c r="AB20" s="10">
        <f t="shared" si="2"/>
        <v>0.9360428011773653</v>
      </c>
      <c r="AC20" s="9"/>
      <c r="AD20" s="9">
        <v>36.779</v>
      </c>
      <c r="AE20" s="9">
        <v>4.597166663452876</v>
      </c>
      <c r="AF20" s="9">
        <v>10.345604178335247</v>
      </c>
      <c r="AG20" s="10">
        <f t="shared" si="4"/>
        <v>0.4443594191511612</v>
      </c>
      <c r="AH20" s="9"/>
      <c r="AI20" s="11">
        <v>25.705</v>
      </c>
      <c r="AJ20" s="10">
        <v>2.431591612650035</v>
      </c>
      <c r="AK20" s="10">
        <v>3.5999095698494097</v>
      </c>
      <c r="AL20" s="10">
        <f t="shared" si="5"/>
        <v>0.6754590818101447</v>
      </c>
      <c r="AN20" s="9">
        <v>32.386</v>
      </c>
      <c r="AO20" s="9">
        <v>4.540143264606963</v>
      </c>
      <c r="AP20" s="9">
        <v>3.9612276461640414</v>
      </c>
      <c r="AQ20" s="10">
        <f t="shared" si="1"/>
        <v>1.14614550592757</v>
      </c>
      <c r="AS20" s="9">
        <v>16.333</v>
      </c>
      <c r="AT20" s="9">
        <v>0.7600858182043015</v>
      </c>
      <c r="AU20" s="9">
        <v>2.417109418441141</v>
      </c>
      <c r="AV20" s="10">
        <f t="shared" si="3"/>
        <v>0.3144606580096409</v>
      </c>
    </row>
    <row r="21" spans="2:48" ht="12.75" thickBot="1">
      <c r="B21" s="8">
        <v>34669</v>
      </c>
      <c r="C21" s="9">
        <v>0.54</v>
      </c>
      <c r="D21" s="9"/>
      <c r="E21" s="11">
        <v>16.3076923076923</v>
      </c>
      <c r="F21" s="9"/>
      <c r="G21" s="9">
        <v>5.750742198094095</v>
      </c>
      <c r="H21" s="9"/>
      <c r="J21" s="11">
        <v>5.994</v>
      </c>
      <c r="K21" s="9">
        <v>1.1224603770724968</v>
      </c>
      <c r="L21" s="9">
        <v>2.7522582288854847</v>
      </c>
      <c r="M21" s="10">
        <f t="shared" si="6"/>
        <v>0.40783250833517626</v>
      </c>
      <c r="O21" s="9">
        <v>9.906</v>
      </c>
      <c r="P21" s="9">
        <v>1.264832244696105</v>
      </c>
      <c r="Q21" s="9">
        <v>6.891265103728941</v>
      </c>
      <c r="R21" s="10">
        <f t="shared" si="0"/>
        <v>0.1835413709467787</v>
      </c>
      <c r="Y21" s="9">
        <v>12.27</v>
      </c>
      <c r="Z21" s="9">
        <v>1.189015851358802</v>
      </c>
      <c r="AA21" s="9">
        <v>3.150811130264235</v>
      </c>
      <c r="AB21" s="10">
        <f t="shared" si="2"/>
        <v>0.377368176701562</v>
      </c>
      <c r="AC21" s="9"/>
      <c r="AD21" s="9">
        <v>17.07</v>
      </c>
      <c r="AE21" s="9">
        <v>3.0852892961005205</v>
      </c>
      <c r="AF21" s="9">
        <v>11.907717025934195</v>
      </c>
      <c r="AG21" s="10">
        <f t="shared" si="4"/>
        <v>0.2590999844370647</v>
      </c>
      <c r="AH21" s="9"/>
      <c r="AI21" s="11">
        <v>11.862</v>
      </c>
      <c r="AJ21" s="10">
        <v>3.176469729805345</v>
      </c>
      <c r="AK21" s="10">
        <v>5.3674372456930195</v>
      </c>
      <c r="AL21" s="10">
        <f t="shared" si="5"/>
        <v>0.5918037946981555</v>
      </c>
      <c r="AN21" s="9">
        <v>6.706</v>
      </c>
      <c r="AO21" s="9">
        <v>1.5112397765431187</v>
      </c>
      <c r="AP21" s="9">
        <v>4.04814429727198</v>
      </c>
      <c r="AQ21" s="10">
        <f t="shared" si="1"/>
        <v>0.3733166768688394</v>
      </c>
      <c r="AS21" s="9">
        <v>9.627</v>
      </c>
      <c r="AT21" s="9">
        <v>0.9170520221972083</v>
      </c>
      <c r="AU21" s="9">
        <v>2.7889756374903745</v>
      </c>
      <c r="AV21" s="10">
        <f t="shared" si="3"/>
        <v>0.32881320649412565</v>
      </c>
    </row>
    <row r="22" spans="2:48" ht="12">
      <c r="B22" s="8">
        <v>34700</v>
      </c>
      <c r="C22" s="9">
        <v>0.88</v>
      </c>
      <c r="D22" s="9"/>
      <c r="E22" s="17">
        <v>16.3076923076923</v>
      </c>
      <c r="F22" s="18"/>
      <c r="G22" s="18">
        <v>5.750742198094095</v>
      </c>
      <c r="H22" s="19"/>
      <c r="J22" s="11">
        <v>5.232</v>
      </c>
      <c r="K22" s="9">
        <v>1.0023021978938715</v>
      </c>
      <c r="L22" s="9">
        <v>3.499516680729798</v>
      </c>
      <c r="M22" s="10">
        <f t="shared" si="6"/>
        <v>0.2864116074694203</v>
      </c>
      <c r="O22" s="9">
        <v>7.467</v>
      </c>
      <c r="P22" s="9">
        <v>2.1975492665949945</v>
      </c>
      <c r="Q22" s="9">
        <v>7.88933994701717</v>
      </c>
      <c r="R22" s="10">
        <f t="shared" si="0"/>
        <v>0.2785466567993247</v>
      </c>
      <c r="T22" s="20">
        <v>6</v>
      </c>
      <c r="U22" s="21"/>
      <c r="V22" s="21">
        <v>10.300534935299835</v>
      </c>
      <c r="W22" s="22"/>
      <c r="Y22" s="9">
        <v>12.903</v>
      </c>
      <c r="Z22" s="9">
        <v>2.298781278110703</v>
      </c>
      <c r="AA22" s="9">
        <v>4.281247682470881</v>
      </c>
      <c r="AB22" s="10">
        <f t="shared" si="2"/>
        <v>0.5369419030631705</v>
      </c>
      <c r="AC22" s="9"/>
      <c r="AD22" s="9">
        <v>4.445</v>
      </c>
      <c r="AE22" s="9">
        <v>1.3938966895301803</v>
      </c>
      <c r="AF22" s="9">
        <v>7.462258085293143</v>
      </c>
      <c r="AG22" s="10">
        <f t="shared" si="4"/>
        <v>0.18679288140372907</v>
      </c>
      <c r="AH22" s="9"/>
      <c r="AI22" s="11">
        <v>4.902</v>
      </c>
      <c r="AJ22" s="10">
        <v>1.0909969676580356</v>
      </c>
      <c r="AK22" s="10">
        <v>4.382804579970737</v>
      </c>
      <c r="AL22" s="10">
        <f t="shared" si="5"/>
        <v>0.2489266741765885</v>
      </c>
      <c r="AN22" s="9">
        <v>4.724</v>
      </c>
      <c r="AO22" s="9">
        <v>1.1665832465959372</v>
      </c>
      <c r="AP22" s="9">
        <v>3.309948292377162</v>
      </c>
      <c r="AQ22" s="10">
        <f t="shared" si="1"/>
        <v>0.3524475742665189</v>
      </c>
      <c r="AS22" s="9">
        <v>4.166</v>
      </c>
      <c r="AT22" s="9">
        <v>1.2035918824137877</v>
      </c>
      <c r="AU22" s="9">
        <v>6.02688308080066</v>
      </c>
      <c r="AV22" s="10">
        <f t="shared" si="3"/>
        <v>0.19970387118475388</v>
      </c>
    </row>
    <row r="23" spans="2:48" ht="12">
      <c r="B23" s="8">
        <v>34731</v>
      </c>
      <c r="C23" s="9">
        <v>0.93</v>
      </c>
      <c r="D23" s="9"/>
      <c r="E23" s="23">
        <v>5</v>
      </c>
      <c r="F23" s="24">
        <v>4.038141980379818</v>
      </c>
      <c r="G23" s="24">
        <v>7.377082281674993</v>
      </c>
      <c r="H23" s="25">
        <f>F23/G23</f>
        <v>0.547390123383976</v>
      </c>
      <c r="J23" s="11">
        <v>3.607</v>
      </c>
      <c r="K23" s="9">
        <v>3.729450911353074</v>
      </c>
      <c r="L23" s="9">
        <v>7.262030632681244</v>
      </c>
      <c r="M23" s="10">
        <f t="shared" si="6"/>
        <v>0.5135548305964813</v>
      </c>
      <c r="O23" s="9">
        <v>2.083</v>
      </c>
      <c r="P23" s="9">
        <v>2.22563847553061</v>
      </c>
      <c r="Q23" s="9">
        <v>10.961231475307123</v>
      </c>
      <c r="R23" s="10">
        <f t="shared" si="0"/>
        <v>0.20304638949961137</v>
      </c>
      <c r="T23" s="26">
        <v>7.011</v>
      </c>
      <c r="U23" s="24">
        <v>8.18961353271364</v>
      </c>
      <c r="V23" s="24">
        <v>18.896094241612527</v>
      </c>
      <c r="W23" s="27">
        <f aca="true" t="shared" si="7" ref="W23:W45">U23/V23</f>
        <v>0.4334024496278532</v>
      </c>
      <c r="Y23" s="9">
        <v>1.016</v>
      </c>
      <c r="Z23" s="9">
        <v>0.5576606770384512</v>
      </c>
      <c r="AA23" s="9">
        <v>3.9801396076072297</v>
      </c>
      <c r="AB23" s="10">
        <f t="shared" si="2"/>
        <v>0.14011083329152474</v>
      </c>
      <c r="AC23" s="9"/>
      <c r="AD23" s="9">
        <v>3.988</v>
      </c>
      <c r="AE23" s="9">
        <v>3.445555031610694</v>
      </c>
      <c r="AF23" s="9">
        <v>11.721705333870439</v>
      </c>
      <c r="AG23" s="10">
        <f t="shared" si="4"/>
        <v>0.29394656609005476</v>
      </c>
      <c r="AH23" s="9"/>
      <c r="AI23" s="11">
        <v>1.245</v>
      </c>
      <c r="AJ23" s="10">
        <v>0.7292514833523255</v>
      </c>
      <c r="AK23" s="10"/>
      <c r="AL23" s="10"/>
      <c r="AN23" s="9">
        <v>5.055</v>
      </c>
      <c r="AO23" s="9">
        <v>9.341761226449723</v>
      </c>
      <c r="AP23" s="9">
        <v>15.200378946735588</v>
      </c>
      <c r="AQ23" s="10">
        <f t="shared" si="1"/>
        <v>0.6145742326020067</v>
      </c>
      <c r="AS23" s="9">
        <v>0.686</v>
      </c>
      <c r="AT23" s="9">
        <v>0.4809259316185261</v>
      </c>
      <c r="AU23" s="9"/>
      <c r="AV23" s="10"/>
    </row>
    <row r="24" spans="2:48" ht="12">
      <c r="B24" s="8">
        <v>34759</v>
      </c>
      <c r="C24" s="9">
        <v>1.18</v>
      </c>
      <c r="D24" s="9"/>
      <c r="E24" s="23">
        <v>5.918</v>
      </c>
      <c r="F24" s="24">
        <v>5.861076572909865</v>
      </c>
      <c r="G24" s="24">
        <v>12.222986586600832</v>
      </c>
      <c r="H24" s="25">
        <f aca="true" t="shared" si="8" ref="H24:H45">F24/G24</f>
        <v>0.47951264049777614</v>
      </c>
      <c r="J24" s="11">
        <v>10.82</v>
      </c>
      <c r="K24" s="9">
        <v>5.034408894476875</v>
      </c>
      <c r="L24" s="9">
        <v>10.184323061791432</v>
      </c>
      <c r="M24" s="10">
        <f t="shared" si="6"/>
        <v>0.4943292611528093</v>
      </c>
      <c r="O24" s="9">
        <v>2.896</v>
      </c>
      <c r="P24" s="9">
        <v>3.68623827461406</v>
      </c>
      <c r="Q24" s="9">
        <v>16.712875136955503</v>
      </c>
      <c r="R24" s="10">
        <f t="shared" si="0"/>
        <v>0.2205627843448104</v>
      </c>
      <c r="T24" s="26">
        <v>4.471</v>
      </c>
      <c r="U24" s="24">
        <v>4.15454498303928</v>
      </c>
      <c r="V24" s="24">
        <v>7.729963622079572</v>
      </c>
      <c r="W24" s="27">
        <f t="shared" si="7"/>
        <v>0.5374598363144163</v>
      </c>
      <c r="Y24" s="9">
        <v>6.223</v>
      </c>
      <c r="Z24" s="9">
        <v>3.8418974322150046</v>
      </c>
      <c r="AA24" s="9">
        <v>9.185117305572703</v>
      </c>
      <c r="AB24" s="10">
        <f t="shared" si="2"/>
        <v>0.4182741825065301</v>
      </c>
      <c r="AC24" s="9"/>
      <c r="AD24" s="9">
        <v>5.639</v>
      </c>
      <c r="AE24" s="9">
        <v>2.9296525860192095</v>
      </c>
      <c r="AF24" s="9">
        <v>8.696576394068508</v>
      </c>
      <c r="AG24" s="10">
        <f t="shared" si="4"/>
        <v>0.33687424260624865</v>
      </c>
      <c r="AH24" s="9"/>
      <c r="AI24" s="11">
        <v>3.099</v>
      </c>
      <c r="AJ24" s="10">
        <v>1.7432618985921127</v>
      </c>
      <c r="AK24" s="10">
        <v>4.244695303864489</v>
      </c>
      <c r="AL24" s="10">
        <f t="shared" si="5"/>
        <v>0.41069188099437864</v>
      </c>
      <c r="AN24" s="9">
        <v>2.845</v>
      </c>
      <c r="AO24" s="9">
        <v>1.3165562575032508</v>
      </c>
      <c r="AP24" s="9">
        <v>4.177477489073104</v>
      </c>
      <c r="AQ24" s="10">
        <f t="shared" si="1"/>
        <v>0.31515579939016436</v>
      </c>
      <c r="AS24" s="9">
        <v>12.851</v>
      </c>
      <c r="AT24" s="9">
        <v>5.21760796712525</v>
      </c>
      <c r="AU24" s="9">
        <v>19.264650900756692</v>
      </c>
      <c r="AV24" s="10">
        <f t="shared" si="3"/>
        <v>0.2708384384437669</v>
      </c>
    </row>
    <row r="25" spans="2:48" ht="12">
      <c r="B25" s="8">
        <v>34790</v>
      </c>
      <c r="C25" s="9">
        <v>2.34</v>
      </c>
      <c r="D25" s="9"/>
      <c r="E25" s="23">
        <v>11.989</v>
      </c>
      <c r="F25" s="24">
        <v>16.142766856690184</v>
      </c>
      <c r="G25" s="24">
        <v>23.48697984313279</v>
      </c>
      <c r="H25" s="25">
        <f t="shared" si="8"/>
        <v>0.6873070511622237</v>
      </c>
      <c r="J25" s="11">
        <v>10.973</v>
      </c>
      <c r="K25" s="9">
        <v>8.796998512445702</v>
      </c>
      <c r="L25" s="9">
        <v>11.648985834041184</v>
      </c>
      <c r="M25" s="10">
        <f t="shared" si="6"/>
        <v>0.7551729084208105</v>
      </c>
      <c r="O25" s="9">
        <v>13.564</v>
      </c>
      <c r="P25" s="9">
        <v>16.264903681485947</v>
      </c>
      <c r="Q25" s="9">
        <v>20.498105848571644</v>
      </c>
      <c r="R25" s="10">
        <f t="shared" si="0"/>
        <v>0.7934832516546558</v>
      </c>
      <c r="T25" s="26"/>
      <c r="U25" s="24"/>
      <c r="V25" s="24"/>
      <c r="W25" s="27"/>
      <c r="Y25" s="9">
        <v>9.144</v>
      </c>
      <c r="Z25" s="9">
        <v>7.595204199805125</v>
      </c>
      <c r="AA25" s="9">
        <v>16.236076755976388</v>
      </c>
      <c r="AB25" s="10">
        <f t="shared" si="2"/>
        <v>0.46779799787589593</v>
      </c>
      <c r="AC25" s="9"/>
      <c r="AD25" s="9">
        <v>4.775</v>
      </c>
      <c r="AE25" s="9">
        <v>6.303935005809936</v>
      </c>
      <c r="AF25" s="9">
        <v>15.313873375508171</v>
      </c>
      <c r="AG25" s="10">
        <f t="shared" si="4"/>
        <v>0.4116486307044933</v>
      </c>
      <c r="AH25" s="9"/>
      <c r="AI25" s="11">
        <v>4.191</v>
      </c>
      <c r="AJ25" s="10">
        <v>7.705840908065066</v>
      </c>
      <c r="AK25" s="10">
        <v>9.782946474629226</v>
      </c>
      <c r="AL25" s="10">
        <f t="shared" si="5"/>
        <v>0.7876809842565471</v>
      </c>
      <c r="AN25" s="9">
        <v>5.639</v>
      </c>
      <c r="AO25" s="9">
        <v>6.712648479837789</v>
      </c>
      <c r="AP25" s="9">
        <v>12.410571788655865</v>
      </c>
      <c r="AQ25" s="10">
        <f t="shared" si="1"/>
        <v>0.5408814834763392</v>
      </c>
      <c r="AS25" s="9">
        <v>5.537</v>
      </c>
      <c r="AT25" s="9">
        <v>7.662921722792292</v>
      </c>
      <c r="AU25" s="9">
        <v>19.877773082634203</v>
      </c>
      <c r="AV25" s="10">
        <f t="shared" si="3"/>
        <v>0.38550202233100456</v>
      </c>
    </row>
    <row r="26" spans="2:48" s="12" customFormat="1" ht="12">
      <c r="B26" s="13">
        <v>34820</v>
      </c>
      <c r="C26" s="14">
        <v>1.1</v>
      </c>
      <c r="D26" s="14"/>
      <c r="E26" s="28">
        <v>13.461</v>
      </c>
      <c r="F26" s="29">
        <v>8.949326331320732</v>
      </c>
      <c r="G26" s="29">
        <v>18.63396073763898</v>
      </c>
      <c r="H26" s="30">
        <f t="shared" si="8"/>
        <v>0.48026967842879864</v>
      </c>
      <c r="J26" s="15">
        <v>6.172</v>
      </c>
      <c r="K26" s="14">
        <v>9.441451786901427</v>
      </c>
      <c r="L26" s="14">
        <v>13.173113263144081</v>
      </c>
      <c r="M26" s="16">
        <f t="shared" si="6"/>
        <v>0.716721370134792</v>
      </c>
      <c r="O26" s="14">
        <v>3.073</v>
      </c>
      <c r="P26" s="14">
        <v>5.038662994292822</v>
      </c>
      <c r="Q26" s="14">
        <v>13.54859422855572</v>
      </c>
      <c r="R26" s="16">
        <f t="shared" si="0"/>
        <v>0.37189563059413755</v>
      </c>
      <c r="T26" s="31">
        <v>3.81</v>
      </c>
      <c r="U26" s="29">
        <v>4.150198310112743</v>
      </c>
      <c r="V26" s="29">
        <v>12.43623651207705</v>
      </c>
      <c r="W26" s="32">
        <f t="shared" si="7"/>
        <v>0.33371818765929806</v>
      </c>
      <c r="Y26" s="14">
        <v>27.458</v>
      </c>
      <c r="Z26" s="14">
        <v>8.995289660250819</v>
      </c>
      <c r="AA26" s="14">
        <v>10.09987852091713</v>
      </c>
      <c r="AB26" s="16">
        <f t="shared" si="2"/>
        <v>0.8906334508500595</v>
      </c>
      <c r="AC26" s="14"/>
      <c r="AD26" s="14">
        <v>3.429</v>
      </c>
      <c r="AE26" s="14">
        <v>5.251756751588128</v>
      </c>
      <c r="AF26" s="14">
        <v>17.57242428043072</v>
      </c>
      <c r="AG26" s="16">
        <f t="shared" si="4"/>
        <v>0.2988635300273664</v>
      </c>
      <c r="AH26" s="14"/>
      <c r="AI26" s="15">
        <v>18.491</v>
      </c>
      <c r="AJ26" s="16">
        <v>12.292089743890527</v>
      </c>
      <c r="AK26" s="16">
        <v>16.616658770294183</v>
      </c>
      <c r="AL26" s="16">
        <f t="shared" si="5"/>
        <v>0.739744970021606</v>
      </c>
      <c r="AN26" s="14">
        <v>10.2375</v>
      </c>
      <c r="AO26" s="14">
        <v>4.739188234097918</v>
      </c>
      <c r="AP26" s="14">
        <v>8.218099245934978</v>
      </c>
      <c r="AQ26" s="16">
        <f t="shared" si="1"/>
        <v>0.5766769288460617</v>
      </c>
      <c r="AS26" s="14">
        <v>6.833</v>
      </c>
      <c r="AT26" s="14">
        <v>4.611574939697153</v>
      </c>
      <c r="AU26" s="14">
        <v>10.238503785635531</v>
      </c>
      <c r="AV26" s="16">
        <f t="shared" si="3"/>
        <v>0.4504149274396054</v>
      </c>
    </row>
    <row r="27" spans="2:48" s="12" customFormat="1" ht="12">
      <c r="B27" s="13">
        <v>34851</v>
      </c>
      <c r="C27" s="14">
        <v>15.81</v>
      </c>
      <c r="D27" s="14"/>
      <c r="E27" s="28">
        <v>1.753</v>
      </c>
      <c r="F27" s="29"/>
      <c r="G27" s="29">
        <v>15.44914585952076</v>
      </c>
      <c r="H27" s="30"/>
      <c r="J27" s="15">
        <v>15.875</v>
      </c>
      <c r="K27" s="14">
        <v>11.475492908715369</v>
      </c>
      <c r="L27" s="14">
        <v>16.28362455707152</v>
      </c>
      <c r="M27" s="16">
        <f t="shared" si="6"/>
        <v>0.7047259575713987</v>
      </c>
      <c r="O27" s="14">
        <v>33.832</v>
      </c>
      <c r="P27" s="14">
        <v>50.51496297427466</v>
      </c>
      <c r="Q27" s="14">
        <v>43.974867095962345</v>
      </c>
      <c r="R27" s="16">
        <f t="shared" si="0"/>
        <v>1.1487234939002877</v>
      </c>
      <c r="T27" s="31">
        <v>25.526</v>
      </c>
      <c r="U27" s="29">
        <v>16.6362463959402</v>
      </c>
      <c r="V27" s="29">
        <v>53.35995269251512</v>
      </c>
      <c r="W27" s="32">
        <f t="shared" si="7"/>
        <v>0.3117740094674745</v>
      </c>
      <c r="Y27" s="14">
        <v>43.5</v>
      </c>
      <c r="Z27" s="14">
        <v>26.10642924788919</v>
      </c>
      <c r="AA27" s="14">
        <v>24.79671030507848</v>
      </c>
      <c r="AB27" s="16">
        <f t="shared" si="2"/>
        <v>1.0528182539819595</v>
      </c>
      <c r="AC27" s="14"/>
      <c r="AD27" s="14">
        <v>26.137</v>
      </c>
      <c r="AE27" s="14">
        <v>41.90069975589222</v>
      </c>
      <c r="AF27" s="14">
        <v>58.63655651392713</v>
      </c>
      <c r="AG27" s="16">
        <f t="shared" si="4"/>
        <v>0.7145832266930635</v>
      </c>
      <c r="AH27" s="14"/>
      <c r="AI27" s="15">
        <v>34.924</v>
      </c>
      <c r="AJ27" s="16">
        <v>123.1396608128805</v>
      </c>
      <c r="AK27" s="16">
        <v>156.45211288328886</v>
      </c>
      <c r="AL27" s="16">
        <f t="shared" si="5"/>
        <v>0.7870757290746275</v>
      </c>
      <c r="AN27" s="14">
        <v>37.6</v>
      </c>
      <c r="AO27" s="14">
        <v>46.29352240160586</v>
      </c>
      <c r="AP27" s="14">
        <v>56.56188346242122</v>
      </c>
      <c r="AQ27" s="16">
        <f t="shared" si="1"/>
        <v>0.8184579361181017</v>
      </c>
      <c r="AS27" s="14">
        <v>20.371</v>
      </c>
      <c r="AT27" s="14">
        <v>22.58554355856195</v>
      </c>
      <c r="AU27" s="14">
        <v>45.08166823332652</v>
      </c>
      <c r="AV27" s="16">
        <f t="shared" si="3"/>
        <v>0.5009917432883648</v>
      </c>
    </row>
    <row r="28" spans="2:48" s="12" customFormat="1" ht="12">
      <c r="B28" s="13">
        <v>34881</v>
      </c>
      <c r="C28" s="14">
        <v>8.12</v>
      </c>
      <c r="D28" s="14"/>
      <c r="E28" s="28">
        <v>23.475</v>
      </c>
      <c r="F28" s="29">
        <v>56.31786088394733</v>
      </c>
      <c r="G28" s="29">
        <v>53.93961191257222</v>
      </c>
      <c r="H28" s="30">
        <f t="shared" si="8"/>
        <v>1.0440909544404933</v>
      </c>
      <c r="J28" s="15">
        <v>11.049</v>
      </c>
      <c r="K28" s="14">
        <v>15.071567342931106</v>
      </c>
      <c r="L28" s="14">
        <v>21.709760461323338</v>
      </c>
      <c r="M28" s="16">
        <f t="shared" si="6"/>
        <v>0.6942300155628895</v>
      </c>
      <c r="O28" s="14">
        <v>17.4</v>
      </c>
      <c r="P28" s="14">
        <v>31.175827395145216</v>
      </c>
      <c r="Q28" s="14">
        <v>38.71366781884389</v>
      </c>
      <c r="R28" s="16">
        <f t="shared" si="0"/>
        <v>0.8052925272032834</v>
      </c>
      <c r="T28" s="31">
        <v>22.12</v>
      </c>
      <c r="U28" s="29">
        <v>35.95611835349611</v>
      </c>
      <c r="V28" s="29"/>
      <c r="W28" s="32"/>
      <c r="Y28" s="14">
        <v>10.287</v>
      </c>
      <c r="Z28" s="14">
        <v>26.800045961862434</v>
      </c>
      <c r="AA28" s="14">
        <v>28.614924031295917</v>
      </c>
      <c r="AB28" s="16">
        <f t="shared" si="2"/>
        <v>0.936575820804257</v>
      </c>
      <c r="AC28" s="14"/>
      <c r="AD28" s="14">
        <v>4.648</v>
      </c>
      <c r="AE28" s="14">
        <v>15.188246035577473</v>
      </c>
      <c r="AF28" s="14">
        <v>32.91277268033798</v>
      </c>
      <c r="AG28" s="16">
        <f t="shared" si="4"/>
        <v>0.4614696605203031</v>
      </c>
      <c r="AH28" s="14"/>
      <c r="AI28" s="15">
        <v>7.341</v>
      </c>
      <c r="AJ28" s="16">
        <v>39.74382655790491</v>
      </c>
      <c r="AK28" s="16">
        <v>43.30706221651732</v>
      </c>
      <c r="AL28" s="16">
        <f t="shared" si="5"/>
        <v>0.9177216029848039</v>
      </c>
      <c r="AN28" s="14">
        <v>16.36</v>
      </c>
      <c r="AO28" s="14">
        <v>36.29890331568376</v>
      </c>
      <c r="AP28" s="14">
        <v>44.15540199786387</v>
      </c>
      <c r="AQ28" s="16">
        <f t="shared" si="1"/>
        <v>0.8220716304981169</v>
      </c>
      <c r="AS28" s="14">
        <v>8.917</v>
      </c>
      <c r="AT28" s="14">
        <v>45.0314959920945</v>
      </c>
      <c r="AU28" s="14">
        <v>61.148518065257775</v>
      </c>
      <c r="AV28" s="16">
        <f t="shared" si="3"/>
        <v>0.7364282474358059</v>
      </c>
    </row>
    <row r="29" spans="2:48" s="12" customFormat="1" ht="12">
      <c r="B29" s="13">
        <v>34912</v>
      </c>
      <c r="C29" s="14">
        <v>8.33</v>
      </c>
      <c r="D29" s="14"/>
      <c r="E29" s="28">
        <v>16.8</v>
      </c>
      <c r="F29" s="29"/>
      <c r="G29" s="29">
        <v>32.37737892770067</v>
      </c>
      <c r="H29" s="30"/>
      <c r="J29" s="15">
        <v>29.032</v>
      </c>
      <c r="K29" s="14">
        <v>12.618659119810458</v>
      </c>
      <c r="L29" s="14">
        <v>15.146234045331186</v>
      </c>
      <c r="M29" s="16">
        <f t="shared" si="6"/>
        <v>0.8331218890480666</v>
      </c>
      <c r="O29" s="14">
        <v>26.9</v>
      </c>
      <c r="P29" s="14">
        <v>27.045411023240252</v>
      </c>
      <c r="Q29" s="14">
        <v>25.717142854075973</v>
      </c>
      <c r="R29" s="16">
        <f t="shared" si="0"/>
        <v>1.05164913445872</v>
      </c>
      <c r="T29" s="31">
        <v>12.67</v>
      </c>
      <c r="U29" s="29">
        <v>17.571763951541715</v>
      </c>
      <c r="V29" s="29"/>
      <c r="W29" s="32"/>
      <c r="Y29" s="14">
        <v>52.553</v>
      </c>
      <c r="Z29" s="14">
        <v>44.069153290757995</v>
      </c>
      <c r="AA29" s="14">
        <v>41.45481075159454</v>
      </c>
      <c r="AB29" s="16">
        <f t="shared" si="2"/>
        <v>1.0630648769531024</v>
      </c>
      <c r="AC29" s="14"/>
      <c r="AD29" s="14">
        <v>28.778</v>
      </c>
      <c r="AE29" s="14">
        <v>43.546105195399306</v>
      </c>
      <c r="AF29" s="14">
        <v>50.204396011270056</v>
      </c>
      <c r="AG29" s="16">
        <f t="shared" si="4"/>
        <v>0.8673763386302651</v>
      </c>
      <c r="AH29" s="14"/>
      <c r="AI29" s="15">
        <v>27.838</v>
      </c>
      <c r="AJ29" s="16">
        <v>40.24003559762864</v>
      </c>
      <c r="AK29" s="16">
        <v>37.42975736940036</v>
      </c>
      <c r="AL29" s="16">
        <f t="shared" si="5"/>
        <v>1.075081390469438</v>
      </c>
      <c r="AN29" s="14">
        <v>33.96</v>
      </c>
      <c r="AO29" s="14">
        <v>59.28902793824561</v>
      </c>
      <c r="AP29" s="14">
        <v>64.08470653210773</v>
      </c>
      <c r="AQ29" s="16">
        <f t="shared" si="1"/>
        <v>0.9251665669802297</v>
      </c>
      <c r="AS29" s="14">
        <v>22.885</v>
      </c>
      <c r="AT29" s="14">
        <v>31.541567287205737</v>
      </c>
      <c r="AU29" s="14">
        <v>53.03653450285392</v>
      </c>
      <c r="AV29" s="16">
        <f t="shared" si="3"/>
        <v>0.5947139567633039</v>
      </c>
    </row>
    <row r="30" spans="2:48" s="12" customFormat="1" ht="12">
      <c r="B30" s="13">
        <v>34943</v>
      </c>
      <c r="C30" s="14">
        <v>4.24</v>
      </c>
      <c r="D30" s="14"/>
      <c r="E30" s="28">
        <v>4.6</v>
      </c>
      <c r="F30" s="29">
        <v>2.929957410733692</v>
      </c>
      <c r="G30" s="29">
        <v>17.91727579428734</v>
      </c>
      <c r="H30" s="30">
        <f t="shared" si="8"/>
        <v>0.16352694708577659</v>
      </c>
      <c r="J30" s="15">
        <v>3.861</v>
      </c>
      <c r="K30" s="14">
        <v>2.59117921565351</v>
      </c>
      <c r="L30" s="14">
        <v>4.498329005084561</v>
      </c>
      <c r="M30" s="16">
        <f t="shared" si="6"/>
        <v>0.5760315025256362</v>
      </c>
      <c r="O30" s="14">
        <v>23.725</v>
      </c>
      <c r="P30" s="14">
        <v>13.39901624830071</v>
      </c>
      <c r="Q30" s="14">
        <v>12.530072973812022</v>
      </c>
      <c r="R30" s="16">
        <f t="shared" si="0"/>
        <v>1.0693486204194331</v>
      </c>
      <c r="T30" s="31">
        <v>10.11</v>
      </c>
      <c r="U30" s="29">
        <v>3.950482541572085</v>
      </c>
      <c r="V30" s="29">
        <v>5.884764178140468</v>
      </c>
      <c r="W30" s="32">
        <f t="shared" si="7"/>
        <v>0.6713068564831431</v>
      </c>
      <c r="Y30" s="14">
        <v>19.304</v>
      </c>
      <c r="Z30" s="14">
        <v>5.061017358971346</v>
      </c>
      <c r="AA30" s="14">
        <v>8.443270556027297</v>
      </c>
      <c r="AB30" s="16">
        <f t="shared" si="2"/>
        <v>0.5994143294814233</v>
      </c>
      <c r="AC30" s="14"/>
      <c r="AD30" s="14">
        <v>12.014</v>
      </c>
      <c r="AE30" s="14">
        <v>8.516912032424477</v>
      </c>
      <c r="AF30" s="14">
        <v>18.367047091999762</v>
      </c>
      <c r="AG30" s="16">
        <f t="shared" si="4"/>
        <v>0.46370611398574985</v>
      </c>
      <c r="AH30" s="14"/>
      <c r="AI30" s="15">
        <v>14.427</v>
      </c>
      <c r="AJ30" s="16">
        <v>4.687571882135812</v>
      </c>
      <c r="AK30" s="16">
        <v>9.368615221000038</v>
      </c>
      <c r="AL30" s="16">
        <f t="shared" si="5"/>
        <v>0.5003484262677877</v>
      </c>
      <c r="AN30" s="14">
        <v>17.908</v>
      </c>
      <c r="AO30" s="14">
        <v>9.294690547912962</v>
      </c>
      <c r="AP30" s="14">
        <v>21.057630270757183</v>
      </c>
      <c r="AQ30" s="16">
        <f t="shared" si="1"/>
        <v>0.4413929976166661</v>
      </c>
      <c r="AS30" s="14">
        <v>9.322</v>
      </c>
      <c r="AT30" s="14">
        <v>4.485710839034164</v>
      </c>
      <c r="AU30" s="14">
        <v>10.59780642632706</v>
      </c>
      <c r="AV30" s="16">
        <f t="shared" si="3"/>
        <v>0.4232678592704586</v>
      </c>
    </row>
    <row r="31" spans="2:48" ht="12">
      <c r="B31" s="8">
        <v>34973</v>
      </c>
      <c r="C31" s="9">
        <v>0.87</v>
      </c>
      <c r="D31" s="9"/>
      <c r="E31" s="23">
        <v>8.7241452991453</v>
      </c>
      <c r="F31" s="24"/>
      <c r="G31" s="24">
        <v>9.521678553762182</v>
      </c>
      <c r="H31" s="25"/>
      <c r="J31" s="11">
        <v>16.154</v>
      </c>
      <c r="K31" s="9">
        <v>3.432739956038884</v>
      </c>
      <c r="L31" s="9">
        <v>4.702122025398905</v>
      </c>
      <c r="M31" s="10">
        <f t="shared" si="6"/>
        <v>0.7300405939056136</v>
      </c>
      <c r="O31" s="9">
        <v>23.57</v>
      </c>
      <c r="P31" s="9">
        <v>18.99733299562837</v>
      </c>
      <c r="Q31" s="9">
        <v>20.520083121586467</v>
      </c>
      <c r="R31" s="10">
        <f t="shared" si="0"/>
        <v>0.9257922047910121</v>
      </c>
      <c r="T31" s="26">
        <v>20.83</v>
      </c>
      <c r="U31" s="24">
        <v>5.545424695271369</v>
      </c>
      <c r="V31" s="24">
        <v>12.756542824298533</v>
      </c>
      <c r="W31" s="27">
        <f t="shared" si="7"/>
        <v>0.43471219213943296</v>
      </c>
      <c r="Y31" s="9">
        <v>25.05</v>
      </c>
      <c r="Z31" s="9">
        <v>12.53202129927381</v>
      </c>
      <c r="AA31" s="9">
        <v>11.71774573757864</v>
      </c>
      <c r="AB31" s="10">
        <f t="shared" si="2"/>
        <v>1.0694908030888397</v>
      </c>
      <c r="AC31" s="9"/>
      <c r="AD31" s="9">
        <v>26.72</v>
      </c>
      <c r="AE31" s="9">
        <v>9.510534582134719</v>
      </c>
      <c r="AF31" s="9">
        <v>25.188034892776436</v>
      </c>
      <c r="AG31" s="10">
        <f t="shared" si="4"/>
        <v>0.3775814438331671</v>
      </c>
      <c r="AH31" s="9"/>
      <c r="AI31" s="11">
        <v>29.67</v>
      </c>
      <c r="AJ31" s="10"/>
      <c r="AK31" s="10">
        <v>15.61554175035338</v>
      </c>
      <c r="AL31" s="10"/>
      <c r="AN31" s="9">
        <v>26.87</v>
      </c>
      <c r="AO31" s="9">
        <v>9.589253213663094</v>
      </c>
      <c r="AP31" s="9">
        <v>23.33062537843849</v>
      </c>
      <c r="AQ31" s="10">
        <f t="shared" si="1"/>
        <v>0.41101569538402566</v>
      </c>
      <c r="AS31" s="9">
        <v>29.92</v>
      </c>
      <c r="AT31" s="9">
        <v>13.893842828155538</v>
      </c>
      <c r="AU31" s="9">
        <v>19.297155913704007</v>
      </c>
      <c r="AV31" s="10">
        <f t="shared" si="3"/>
        <v>0.7199943292311138</v>
      </c>
    </row>
    <row r="32" spans="2:48" ht="12">
      <c r="B32" s="8">
        <v>35004</v>
      </c>
      <c r="C32" s="9">
        <v>1.53</v>
      </c>
      <c r="D32" s="9"/>
      <c r="E32" s="23">
        <v>16.6410256410256</v>
      </c>
      <c r="F32" s="24"/>
      <c r="G32" s="24"/>
      <c r="H32" s="25"/>
      <c r="J32" s="11">
        <v>5.004</v>
      </c>
      <c r="K32" s="9">
        <v>1.910139528383602</v>
      </c>
      <c r="L32" s="9">
        <v>4.007445743408293</v>
      </c>
      <c r="M32" s="10">
        <f t="shared" si="6"/>
        <v>0.47664763310283703</v>
      </c>
      <c r="O32" s="9">
        <v>2.362</v>
      </c>
      <c r="P32" s="9"/>
      <c r="Q32" s="9">
        <v>9.738635186136813</v>
      </c>
      <c r="R32" s="10"/>
      <c r="T32" s="26">
        <v>3.479</v>
      </c>
      <c r="U32" s="24">
        <v>0.9519965736963327</v>
      </c>
      <c r="V32" s="24">
        <v>9.992607508016004</v>
      </c>
      <c r="W32" s="27">
        <f t="shared" si="7"/>
        <v>0.0952700857041215</v>
      </c>
      <c r="Y32" s="9">
        <v>1.42</v>
      </c>
      <c r="Z32" s="9">
        <v>0.7047428122115084</v>
      </c>
      <c r="AA32" s="9">
        <v>6.074003529655476</v>
      </c>
      <c r="AB32" s="10">
        <f t="shared" si="2"/>
        <v>0.1160260788079394</v>
      </c>
      <c r="AC32" s="9"/>
      <c r="AD32" s="9">
        <v>0.864</v>
      </c>
      <c r="AE32" s="9"/>
      <c r="AF32" s="9">
        <v>18.362502670486215</v>
      </c>
      <c r="AG32" s="10"/>
      <c r="AH32" s="9"/>
      <c r="AI32" s="11">
        <v>0.15</v>
      </c>
      <c r="AJ32" s="10"/>
      <c r="AK32" s="10"/>
      <c r="AL32" s="10"/>
      <c r="AN32" s="9">
        <v>1.041</v>
      </c>
      <c r="AO32" s="9"/>
      <c r="AP32" s="9">
        <v>5.573071620573131</v>
      </c>
      <c r="AQ32" s="10"/>
      <c r="AS32" s="9">
        <v>0.152</v>
      </c>
      <c r="AT32" s="9"/>
      <c r="AU32" s="9">
        <v>5.795674242592653</v>
      </c>
      <c r="AV32" s="10"/>
    </row>
    <row r="33" spans="2:48" ht="12">
      <c r="B33" s="8">
        <v>35034</v>
      </c>
      <c r="C33" s="9">
        <v>0.88</v>
      </c>
      <c r="D33" s="9"/>
      <c r="E33" s="23">
        <v>9.779</v>
      </c>
      <c r="F33" s="24">
        <v>2.888558887881822</v>
      </c>
      <c r="G33" s="24"/>
      <c r="H33" s="25"/>
      <c r="J33" s="11">
        <v>6.045</v>
      </c>
      <c r="K33" s="9">
        <v>2.7412639950012783</v>
      </c>
      <c r="L33" s="9"/>
      <c r="M33" s="10"/>
      <c r="O33" s="9">
        <v>8.306</v>
      </c>
      <c r="P33" s="9">
        <v>2.491809914132148</v>
      </c>
      <c r="Q33" s="9">
        <v>12.909165657193412</v>
      </c>
      <c r="R33" s="10">
        <f t="shared" si="0"/>
        <v>0.1930264108698326</v>
      </c>
      <c r="T33" s="26">
        <v>3.374</v>
      </c>
      <c r="U33" s="24">
        <v>1.5904758106879069</v>
      </c>
      <c r="V33" s="24"/>
      <c r="W33" s="27"/>
      <c r="Y33" s="9">
        <v>4.166</v>
      </c>
      <c r="Z33" s="9">
        <v>1.1559625006578154</v>
      </c>
      <c r="AA33" s="9">
        <v>20.793694781566646</v>
      </c>
      <c r="AB33" s="10">
        <f t="shared" si="2"/>
        <v>0.05559197212428846</v>
      </c>
      <c r="AC33" s="9"/>
      <c r="AD33" s="9">
        <v>5.715</v>
      </c>
      <c r="AE33" s="9">
        <v>2.354886211885509</v>
      </c>
      <c r="AF33" s="9"/>
      <c r="AG33" s="10"/>
      <c r="AH33" s="9"/>
      <c r="AI33" s="11">
        <v>3.124</v>
      </c>
      <c r="AJ33" s="10">
        <v>1.980691352974211</v>
      </c>
      <c r="AK33" s="10"/>
      <c r="AL33" s="10"/>
      <c r="AN33" s="9">
        <v>5.055</v>
      </c>
      <c r="AO33" s="9">
        <v>0.9506227422686526</v>
      </c>
      <c r="AP33" s="9"/>
      <c r="AQ33" s="10"/>
      <c r="AS33" s="9">
        <v>5.004</v>
      </c>
      <c r="AT33" s="9">
        <v>1.1767254364519242</v>
      </c>
      <c r="AU33" s="9"/>
      <c r="AV33" s="10"/>
    </row>
    <row r="34" spans="2:48" ht="12">
      <c r="B34" s="8">
        <v>35065</v>
      </c>
      <c r="C34" s="9">
        <v>0.89</v>
      </c>
      <c r="D34" s="9"/>
      <c r="E34" s="23">
        <v>4.013</v>
      </c>
      <c r="F34" s="24">
        <v>5.710691617182997</v>
      </c>
      <c r="G34" s="24">
        <v>9.554755428039204</v>
      </c>
      <c r="H34" s="25">
        <f t="shared" si="8"/>
        <v>0.5976805644260145</v>
      </c>
      <c r="J34" s="11">
        <v>1.092</v>
      </c>
      <c r="K34" s="9">
        <v>3.1830841324560626</v>
      </c>
      <c r="L34" s="9">
        <v>5.855805413037088</v>
      </c>
      <c r="M34" s="10">
        <f t="shared" si="6"/>
        <v>0.5435775111941723</v>
      </c>
      <c r="O34" s="9">
        <v>2.235</v>
      </c>
      <c r="P34" s="9">
        <v>0.8717415710539049</v>
      </c>
      <c r="Q34" s="9">
        <v>6.019838867394859</v>
      </c>
      <c r="R34" s="10">
        <f t="shared" si="0"/>
        <v>0.1448114459965868</v>
      </c>
      <c r="T34" s="26">
        <v>2.515</v>
      </c>
      <c r="U34" s="24">
        <v>1.7353178241237834</v>
      </c>
      <c r="V34" s="24">
        <v>13.707634949592455</v>
      </c>
      <c r="W34" s="27">
        <f t="shared" si="7"/>
        <v>0.12659498378131062</v>
      </c>
      <c r="Y34" s="9">
        <v>0.991</v>
      </c>
      <c r="Z34" s="9">
        <v>2.2821685645010015</v>
      </c>
      <c r="AA34" s="9">
        <v>4.071008295397036</v>
      </c>
      <c r="AB34" s="10">
        <f t="shared" si="2"/>
        <v>0.5605904972194184</v>
      </c>
      <c r="AC34" s="9"/>
      <c r="AD34" s="9">
        <v>0.381</v>
      </c>
      <c r="AE34" s="9">
        <v>0.39284104463359065</v>
      </c>
      <c r="AF34" s="9">
        <v>10.829760339599318</v>
      </c>
      <c r="AG34" s="10">
        <f t="shared" si="4"/>
        <v>0.036274214046746404</v>
      </c>
      <c r="AH34" s="9"/>
      <c r="AI34" s="11">
        <v>0.483</v>
      </c>
      <c r="AJ34" s="10">
        <v>0.520016156636836</v>
      </c>
      <c r="AK34" s="10">
        <v>3.4337021318636785</v>
      </c>
      <c r="AL34" s="10">
        <f t="shared" si="5"/>
        <v>0.15144474874836963</v>
      </c>
      <c r="AN34" s="9">
        <v>1.75</v>
      </c>
      <c r="AO34" s="9">
        <v>1.2469255002049</v>
      </c>
      <c r="AP34" s="9">
        <v>5.945183156861233</v>
      </c>
      <c r="AQ34" s="10">
        <f t="shared" si="1"/>
        <v>0.20973710435915582</v>
      </c>
      <c r="AS34" s="9">
        <v>1.727</v>
      </c>
      <c r="AT34" s="9">
        <v>0.9544573271983848</v>
      </c>
      <c r="AU34" s="9">
        <v>4.323171871448402</v>
      </c>
      <c r="AV34" s="10">
        <f t="shared" si="3"/>
        <v>0.22077709505419477</v>
      </c>
    </row>
    <row r="35" spans="2:48" ht="12">
      <c r="B35" s="8">
        <v>35096</v>
      </c>
      <c r="C35" s="9">
        <v>2.3</v>
      </c>
      <c r="D35" s="9"/>
      <c r="E35" s="23">
        <v>16.687</v>
      </c>
      <c r="F35" s="24"/>
      <c r="G35" s="24">
        <v>24.777625134211178</v>
      </c>
      <c r="H35" s="25"/>
      <c r="J35" s="11">
        <v>1.626</v>
      </c>
      <c r="K35" s="9">
        <v>1.8416179471812542</v>
      </c>
      <c r="L35" s="9">
        <v>12.02585530758795</v>
      </c>
      <c r="M35" s="10">
        <f t="shared" si="6"/>
        <v>0.15313820930634756</v>
      </c>
      <c r="O35" s="9">
        <v>1.575</v>
      </c>
      <c r="P35" s="9">
        <v>2.046452921267906</v>
      </c>
      <c r="Q35" s="9">
        <v>14.627236119697132</v>
      </c>
      <c r="R35" s="10">
        <f t="shared" si="0"/>
        <v>0.13990701350011975</v>
      </c>
      <c r="T35" s="26">
        <v>0.94</v>
      </c>
      <c r="U35" s="24"/>
      <c r="V35" s="24">
        <v>24.414144032450313</v>
      </c>
      <c r="W35" s="27"/>
      <c r="Y35" s="9">
        <v>1.676</v>
      </c>
      <c r="Z35" s="9">
        <v>1.5806401149072882</v>
      </c>
      <c r="AA35" s="9">
        <v>15.797877885474396</v>
      </c>
      <c r="AB35" s="10">
        <f t="shared" si="2"/>
        <v>0.10005395195266273</v>
      </c>
      <c r="AC35" s="9"/>
      <c r="AD35" s="9">
        <v>0.483</v>
      </c>
      <c r="AE35" s="9"/>
      <c r="AF35" s="9">
        <v>13.660262505133893</v>
      </c>
      <c r="AG35" s="10"/>
      <c r="AH35" s="9"/>
      <c r="AI35" s="11">
        <v>1.194</v>
      </c>
      <c r="AJ35" s="10">
        <v>0.7268546115771021</v>
      </c>
      <c r="AK35" s="10">
        <v>6.636941788480939</v>
      </c>
      <c r="AL35" s="10">
        <f t="shared" si="5"/>
        <v>0.10951649641384971</v>
      </c>
      <c r="AN35" s="9">
        <v>0.992</v>
      </c>
      <c r="AO35" s="9"/>
      <c r="AP35" s="9">
        <v>7.136740912202341</v>
      </c>
      <c r="AQ35" s="10"/>
      <c r="AS35" s="9">
        <v>1.855</v>
      </c>
      <c r="AT35" s="9">
        <v>2.8194515594032405</v>
      </c>
      <c r="AU35" s="9">
        <v>10.932273967401084</v>
      </c>
      <c r="AV35" s="10">
        <f t="shared" si="3"/>
        <v>0.2579016559418978</v>
      </c>
    </row>
    <row r="36" spans="2:48" ht="12">
      <c r="B36" s="8">
        <v>35125</v>
      </c>
      <c r="C36" s="9">
        <v>1.62</v>
      </c>
      <c r="D36" s="9"/>
      <c r="E36" s="23">
        <v>16.84</v>
      </c>
      <c r="F36" s="24">
        <v>42.7800087684524</v>
      </c>
      <c r="G36" s="24">
        <v>48.229707756954994</v>
      </c>
      <c r="H36" s="25">
        <f t="shared" si="8"/>
        <v>0.887005349151909</v>
      </c>
      <c r="J36" s="11">
        <v>14.3</v>
      </c>
      <c r="K36" s="9">
        <v>23.13801280116766</v>
      </c>
      <c r="L36" s="9">
        <v>28.42499082521238</v>
      </c>
      <c r="M36" s="10">
        <f t="shared" si="6"/>
        <v>0.8140024721008782</v>
      </c>
      <c r="O36" s="9">
        <v>5.588</v>
      </c>
      <c r="P36" s="9">
        <v>4.36439927636822</v>
      </c>
      <c r="Q36" s="9">
        <v>14.551184040430229</v>
      </c>
      <c r="R36" s="10">
        <f t="shared" si="0"/>
        <v>0.299934305293769</v>
      </c>
      <c r="T36" s="26">
        <v>6.452</v>
      </c>
      <c r="U36" s="24">
        <v>4.551151011571697</v>
      </c>
      <c r="V36" s="24">
        <v>18.636904593404676</v>
      </c>
      <c r="W36" s="27">
        <f t="shared" si="7"/>
        <v>0.24420101464608462</v>
      </c>
      <c r="Y36" s="9">
        <v>4.394</v>
      </c>
      <c r="Z36" s="9">
        <v>6.248078836073719</v>
      </c>
      <c r="AA36" s="9">
        <v>18.557001330637576</v>
      </c>
      <c r="AB36" s="10">
        <f t="shared" si="2"/>
        <v>0.3366965774668643</v>
      </c>
      <c r="AC36" s="9"/>
      <c r="AD36" s="9">
        <v>6.147</v>
      </c>
      <c r="AE36" s="9">
        <v>7.4629429918609835</v>
      </c>
      <c r="AF36" s="9">
        <v>18.001115956821565</v>
      </c>
      <c r="AG36" s="10">
        <f t="shared" si="4"/>
        <v>0.4145822408878425</v>
      </c>
      <c r="AH36" s="9"/>
      <c r="AI36" s="11">
        <v>4.49</v>
      </c>
      <c r="AJ36" s="10">
        <v>5.419052505092075</v>
      </c>
      <c r="AK36" s="10"/>
      <c r="AL36" s="10"/>
      <c r="AN36" s="9">
        <v>4.978</v>
      </c>
      <c r="AO36" s="9">
        <v>7.073595749477811</v>
      </c>
      <c r="AP36" s="9">
        <v>15.872340322891572</v>
      </c>
      <c r="AQ36" s="10">
        <f t="shared" si="1"/>
        <v>0.4456554991626569</v>
      </c>
      <c r="AS36" s="9">
        <v>2.565</v>
      </c>
      <c r="AT36" s="9">
        <v>6.212113072991509</v>
      </c>
      <c r="AU36" s="9">
        <v>13.269637906473246</v>
      </c>
      <c r="AV36" s="10">
        <f t="shared" si="3"/>
        <v>0.46814488208160465</v>
      </c>
    </row>
    <row r="37" spans="2:48" ht="12">
      <c r="B37" s="8">
        <v>35156</v>
      </c>
      <c r="C37" s="9">
        <v>1.58</v>
      </c>
      <c r="D37" s="9"/>
      <c r="E37" s="23">
        <v>13.41</v>
      </c>
      <c r="F37" s="24">
        <v>23.51490831083542</v>
      </c>
      <c r="G37" s="24">
        <v>29.78035058756781</v>
      </c>
      <c r="H37" s="25">
        <f t="shared" si="8"/>
        <v>0.7896115340110207</v>
      </c>
      <c r="J37" s="11">
        <v>9.728</v>
      </c>
      <c r="K37" s="9">
        <v>11.706917574854913</v>
      </c>
      <c r="L37" s="9">
        <v>14.585581660455821</v>
      </c>
      <c r="M37" s="10">
        <f t="shared" si="6"/>
        <v>0.8026363190296694</v>
      </c>
      <c r="O37" s="9">
        <v>7.646</v>
      </c>
      <c r="P37" s="9">
        <v>8.159035873040965</v>
      </c>
      <c r="Q37" s="9">
        <v>23.951119072798374</v>
      </c>
      <c r="R37" s="10">
        <f t="shared" si="0"/>
        <v>0.3406536391156478</v>
      </c>
      <c r="T37" s="26">
        <v>16.434</v>
      </c>
      <c r="U37" s="24">
        <v>15.271577354216397</v>
      </c>
      <c r="V37" s="24">
        <v>26.42343632518202</v>
      </c>
      <c r="W37" s="27">
        <f t="shared" si="7"/>
        <v>0.5779557649609072</v>
      </c>
      <c r="Y37" s="9">
        <v>3.277</v>
      </c>
      <c r="Z37" s="9">
        <v>3.775574492565393</v>
      </c>
      <c r="AA37" s="9">
        <v>10.71161934716573</v>
      </c>
      <c r="AB37" s="10">
        <f t="shared" si="2"/>
        <v>0.3524746698139905</v>
      </c>
      <c r="AC37" s="9"/>
      <c r="AD37" s="9">
        <v>3.708</v>
      </c>
      <c r="AE37" s="9">
        <v>9.475894429394026</v>
      </c>
      <c r="AF37" s="9">
        <v>16.595833010522878</v>
      </c>
      <c r="AG37" s="10">
        <f t="shared" si="4"/>
        <v>0.5709803432816942</v>
      </c>
      <c r="AH37" s="9"/>
      <c r="AI37" s="11">
        <v>5.56</v>
      </c>
      <c r="AJ37" s="10">
        <v>13.450435390796622</v>
      </c>
      <c r="AK37" s="10"/>
      <c r="AL37" s="10"/>
      <c r="AN37" s="9">
        <v>4.089</v>
      </c>
      <c r="AO37" s="9">
        <v>7.404234794843447</v>
      </c>
      <c r="AP37" s="9">
        <v>15.159533550928145</v>
      </c>
      <c r="AQ37" s="10">
        <f t="shared" si="1"/>
        <v>0.48842101704310825</v>
      </c>
      <c r="AS37" s="9">
        <v>3.327</v>
      </c>
      <c r="AT37" s="9">
        <v>18.353283355823017</v>
      </c>
      <c r="AU37" s="9">
        <v>22.151226932402405</v>
      </c>
      <c r="AV37" s="10">
        <f t="shared" si="3"/>
        <v>0.8285447759544269</v>
      </c>
    </row>
    <row r="38" spans="2:48" s="12" customFormat="1" ht="12">
      <c r="B38" s="13">
        <v>35186</v>
      </c>
      <c r="C38" s="14">
        <v>1</v>
      </c>
      <c r="D38" s="14"/>
      <c r="E38" s="28">
        <v>7.18</v>
      </c>
      <c r="F38" s="29">
        <v>8.220496904201246</v>
      </c>
      <c r="G38" s="29">
        <v>21.579684448522418</v>
      </c>
      <c r="H38" s="30">
        <f t="shared" si="8"/>
        <v>0.3809368447351931</v>
      </c>
      <c r="J38" s="15">
        <v>3.3</v>
      </c>
      <c r="K38" s="14">
        <v>3.57516594636396</v>
      </c>
      <c r="L38" s="14">
        <v>7.991296659039202</v>
      </c>
      <c r="M38" s="16">
        <f t="shared" si="6"/>
        <v>0.4473824585550806</v>
      </c>
      <c r="O38" s="14">
        <v>9.88</v>
      </c>
      <c r="P38" s="14">
        <v>8.142481391773858</v>
      </c>
      <c r="Q38" s="14">
        <v>17.95275137272279</v>
      </c>
      <c r="R38" s="16">
        <f t="shared" si="0"/>
        <v>0.4535506130912865</v>
      </c>
      <c r="T38" s="31">
        <v>21.89</v>
      </c>
      <c r="U38" s="29">
        <v>12.394437663899062</v>
      </c>
      <c r="V38" s="29">
        <v>15.298890582833693</v>
      </c>
      <c r="W38" s="32">
        <f t="shared" si="7"/>
        <v>0.810152709883839</v>
      </c>
      <c r="Y38" s="14">
        <v>15.8</v>
      </c>
      <c r="Z38" s="14">
        <v>7.151575158215051</v>
      </c>
      <c r="AA38" s="14">
        <v>15.282501323773994</v>
      </c>
      <c r="AB38" s="16">
        <f t="shared" si="2"/>
        <v>0.4679584190246272</v>
      </c>
      <c r="AC38" s="14"/>
      <c r="AD38" s="14">
        <v>16.815</v>
      </c>
      <c r="AE38" s="14">
        <v>11.587828028294613</v>
      </c>
      <c r="AF38" s="14">
        <v>19.29590737349223</v>
      </c>
      <c r="AG38" s="16">
        <f t="shared" si="4"/>
        <v>0.6005329422452246</v>
      </c>
      <c r="AH38" s="14"/>
      <c r="AI38" s="15">
        <v>18.19</v>
      </c>
      <c r="AJ38" s="16">
        <v>17.690723211493967</v>
      </c>
      <c r="AK38" s="16"/>
      <c r="AL38" s="16"/>
      <c r="AN38" s="14">
        <v>13.589</v>
      </c>
      <c r="AO38" s="14">
        <v>6.917750976011752</v>
      </c>
      <c r="AP38" s="14">
        <v>9.748167206923007</v>
      </c>
      <c r="AQ38" s="16">
        <f t="shared" si="1"/>
        <v>0.7096463190638406</v>
      </c>
      <c r="AS38" s="14">
        <v>6.37</v>
      </c>
      <c r="AT38" s="14">
        <v>5.460154551387982</v>
      </c>
      <c r="AU38" s="14">
        <v>10.357070466437868</v>
      </c>
      <c r="AV38" s="16">
        <f t="shared" si="3"/>
        <v>0.5271910207699789</v>
      </c>
    </row>
    <row r="39" spans="2:48" s="12" customFormat="1" ht="12">
      <c r="B39" s="13">
        <v>35217</v>
      </c>
      <c r="C39" s="14">
        <v>1.46</v>
      </c>
      <c r="D39" s="14"/>
      <c r="E39" s="28">
        <v>12.32</v>
      </c>
      <c r="F39" s="29">
        <v>13.329412452553116</v>
      </c>
      <c r="G39" s="29">
        <v>21.89312378193908</v>
      </c>
      <c r="H39" s="30">
        <f t="shared" si="8"/>
        <v>0.6088401356205426</v>
      </c>
      <c r="J39" s="15">
        <v>21.3</v>
      </c>
      <c r="K39" s="14">
        <v>24.478746356538682</v>
      </c>
      <c r="L39" s="14">
        <v>23.751638076579802</v>
      </c>
      <c r="M39" s="16">
        <f t="shared" si="6"/>
        <v>1.0306129740447605</v>
      </c>
      <c r="O39" s="14">
        <v>16.4</v>
      </c>
      <c r="P39" s="14">
        <v>18.290105234596016</v>
      </c>
      <c r="Q39" s="14">
        <v>37.852990971871655</v>
      </c>
      <c r="R39" s="16">
        <f t="shared" si="0"/>
        <v>0.48318784764425327</v>
      </c>
      <c r="T39" s="31">
        <v>19.43</v>
      </c>
      <c r="U39" s="29">
        <v>42.64477105754526</v>
      </c>
      <c r="V39" s="29">
        <v>45.80576677857688</v>
      </c>
      <c r="W39" s="32">
        <f t="shared" si="7"/>
        <v>0.9309913152133936</v>
      </c>
      <c r="Y39" s="14">
        <v>35.38</v>
      </c>
      <c r="Z39" s="14">
        <v>34.832930893117485</v>
      </c>
      <c r="AA39" s="14">
        <v>48.486054472856665</v>
      </c>
      <c r="AB39" s="16">
        <f t="shared" si="2"/>
        <v>0.7184113302644075</v>
      </c>
      <c r="AC39" s="14"/>
      <c r="AD39" s="14">
        <v>10.24</v>
      </c>
      <c r="AE39" s="14">
        <v>30.211770316265454</v>
      </c>
      <c r="AF39" s="14">
        <v>39.087459254496984</v>
      </c>
      <c r="AG39" s="16">
        <f t="shared" si="4"/>
        <v>0.7729274527555692</v>
      </c>
      <c r="AH39" s="14"/>
      <c r="AI39" s="15">
        <v>17.779</v>
      </c>
      <c r="AJ39" s="16">
        <v>34.63345595066003</v>
      </c>
      <c r="AK39" s="16">
        <v>33.09018217317416</v>
      </c>
      <c r="AL39" s="16">
        <f t="shared" si="5"/>
        <v>1.046638418894441</v>
      </c>
      <c r="AN39" s="14">
        <v>21.94</v>
      </c>
      <c r="AO39" s="14">
        <v>46.95230367718789</v>
      </c>
      <c r="AP39" s="14">
        <v>47.567880234339064</v>
      </c>
      <c r="AQ39" s="16">
        <f t="shared" si="1"/>
        <v>0.9870589869862061</v>
      </c>
      <c r="AS39" s="14">
        <v>2.108</v>
      </c>
      <c r="AT39" s="14"/>
      <c r="AU39" s="14">
        <v>14.77401559548358</v>
      </c>
      <c r="AV39" s="16"/>
    </row>
    <row r="40" spans="2:48" s="12" customFormat="1" ht="12">
      <c r="B40" s="13">
        <v>35247</v>
      </c>
      <c r="C40" s="14">
        <v>16.23</v>
      </c>
      <c r="D40" s="14"/>
      <c r="E40" s="28">
        <v>5.791</v>
      </c>
      <c r="F40" s="29">
        <v>9.540857009236662</v>
      </c>
      <c r="G40" s="29">
        <v>15.588136970442857</v>
      </c>
      <c r="H40" s="30">
        <f t="shared" si="8"/>
        <v>0.6120588385467342</v>
      </c>
      <c r="J40" s="15">
        <v>10.262</v>
      </c>
      <c r="K40" s="14">
        <v>19.916252883818938</v>
      </c>
      <c r="L40" s="14">
        <v>20.845399545927624</v>
      </c>
      <c r="M40" s="16">
        <f t="shared" si="6"/>
        <v>0.9554267760585954</v>
      </c>
      <c r="O40" s="14">
        <v>18.085</v>
      </c>
      <c r="P40" s="14">
        <v>29.65926812703163</v>
      </c>
      <c r="Q40" s="14">
        <v>48.73202424761143</v>
      </c>
      <c r="R40" s="16">
        <f t="shared" si="0"/>
        <v>0.6086196620179463</v>
      </c>
      <c r="T40" s="31">
        <v>22.124</v>
      </c>
      <c r="U40" s="29">
        <v>96.65011276046913</v>
      </c>
      <c r="V40" s="29">
        <v>88.77997182968414</v>
      </c>
      <c r="W40" s="32">
        <f t="shared" si="7"/>
        <v>1.0886477070062952</v>
      </c>
      <c r="Y40" s="14">
        <v>16.94</v>
      </c>
      <c r="Z40" s="14"/>
      <c r="AA40" s="14">
        <v>52.144353474864054</v>
      </c>
      <c r="AB40" s="16"/>
      <c r="AC40" s="14"/>
      <c r="AD40" s="14">
        <v>10.364</v>
      </c>
      <c r="AE40" s="14">
        <v>17.72628858689029</v>
      </c>
      <c r="AF40" s="14">
        <v>29.68473217523686</v>
      </c>
      <c r="AG40" s="16">
        <f t="shared" si="4"/>
        <v>0.5971517102545275</v>
      </c>
      <c r="AH40" s="14"/>
      <c r="AI40" s="15">
        <v>7.645</v>
      </c>
      <c r="AJ40" s="16">
        <v>28.506899798207915</v>
      </c>
      <c r="AK40" s="16">
        <v>39.41096098545872</v>
      </c>
      <c r="AL40" s="16">
        <f t="shared" si="5"/>
        <v>0.7233241485465419</v>
      </c>
      <c r="AN40" s="14">
        <v>7.467</v>
      </c>
      <c r="AO40" s="14">
        <v>5.4075640515000245</v>
      </c>
      <c r="AP40" s="14">
        <v>17.546352468807424</v>
      </c>
      <c r="AQ40" s="16">
        <f t="shared" si="1"/>
        <v>0.3081873603709479</v>
      </c>
      <c r="AS40" s="14">
        <v>6.426</v>
      </c>
      <c r="AT40" s="14">
        <v>10.282717040575552</v>
      </c>
      <c r="AU40" s="14">
        <v>37.02216085878038</v>
      </c>
      <c r="AV40" s="16">
        <f t="shared" si="3"/>
        <v>0.2777449182342053</v>
      </c>
    </row>
    <row r="41" spans="2:48" s="12" customFormat="1" ht="12">
      <c r="B41" s="13">
        <v>35278</v>
      </c>
      <c r="C41" s="14">
        <v>6.63</v>
      </c>
      <c r="D41" s="14"/>
      <c r="E41" s="28">
        <v>13.411</v>
      </c>
      <c r="F41" s="29">
        <v>15.167231587163435</v>
      </c>
      <c r="G41" s="29">
        <v>18.45454008778976</v>
      </c>
      <c r="H41" s="30">
        <f t="shared" si="8"/>
        <v>0.8218699309227795</v>
      </c>
      <c r="J41" s="15">
        <v>16.461</v>
      </c>
      <c r="K41" s="14">
        <v>29.915755458589697</v>
      </c>
      <c r="L41" s="14">
        <v>28.071913342373737</v>
      </c>
      <c r="M41" s="16">
        <f t="shared" si="6"/>
        <v>1.0656828087821408</v>
      </c>
      <c r="O41" s="14">
        <v>22.884</v>
      </c>
      <c r="P41" s="14">
        <v>74.9124304046831</v>
      </c>
      <c r="Q41" s="14">
        <v>78.36454002785142</v>
      </c>
      <c r="R41" s="16">
        <f t="shared" si="0"/>
        <v>0.9559480650056594</v>
      </c>
      <c r="T41" s="31">
        <v>12.675</v>
      </c>
      <c r="U41" s="29">
        <v>22.329588527885235</v>
      </c>
      <c r="V41" s="29">
        <v>30.869812029842443</v>
      </c>
      <c r="W41" s="32">
        <f t="shared" si="7"/>
        <v>0.7233470844039734</v>
      </c>
      <c r="Y41" s="14">
        <v>17.144</v>
      </c>
      <c r="Z41" s="14">
        <v>54.78900814885312</v>
      </c>
      <c r="AA41" s="14">
        <v>60.348866769216116</v>
      </c>
      <c r="AB41" s="16">
        <f t="shared" si="2"/>
        <v>0.9078713666385021</v>
      </c>
      <c r="AC41" s="14"/>
      <c r="AD41" s="14">
        <v>12.166</v>
      </c>
      <c r="AE41" s="14">
        <v>14.266437763073997</v>
      </c>
      <c r="AF41" s="14">
        <v>45.99472554159617</v>
      </c>
      <c r="AG41" s="16">
        <f t="shared" si="4"/>
        <v>0.3101755167594572</v>
      </c>
      <c r="AH41" s="14"/>
      <c r="AI41" s="15">
        <v>12.929</v>
      </c>
      <c r="AJ41" s="16">
        <v>14.647814036255339</v>
      </c>
      <c r="AK41" s="16">
        <v>25.55962458480549</v>
      </c>
      <c r="AL41" s="16">
        <f t="shared" si="5"/>
        <v>0.573084083753056</v>
      </c>
      <c r="AN41" s="14">
        <v>16.713</v>
      </c>
      <c r="AO41" s="14">
        <v>95.62683289203667</v>
      </c>
      <c r="AP41" s="14">
        <v>106.65276975119326</v>
      </c>
      <c r="AQ41" s="16">
        <f t="shared" si="1"/>
        <v>0.8966183730166724</v>
      </c>
      <c r="AS41" s="14">
        <v>5.841</v>
      </c>
      <c r="AT41" s="14"/>
      <c r="AU41" s="14">
        <v>32.57807350312077</v>
      </c>
      <c r="AV41" s="16"/>
    </row>
    <row r="42" spans="2:48" s="12" customFormat="1" ht="12">
      <c r="B42" s="13">
        <v>35309</v>
      </c>
      <c r="C42" s="14">
        <v>1.11</v>
      </c>
      <c r="D42" s="14"/>
      <c r="E42" s="28">
        <v>28.702</v>
      </c>
      <c r="F42" s="29">
        <v>7.122409655047506</v>
      </c>
      <c r="G42" s="29">
        <v>9.555210091585437</v>
      </c>
      <c r="H42" s="30">
        <f t="shared" si="8"/>
        <v>0.7453954007060172</v>
      </c>
      <c r="J42" s="15">
        <v>8.103</v>
      </c>
      <c r="K42" s="14">
        <v>5.1471615651928735</v>
      </c>
      <c r="L42" s="14">
        <v>7.328645737974984</v>
      </c>
      <c r="M42" s="16">
        <f t="shared" si="6"/>
        <v>0.70233461259039</v>
      </c>
      <c r="O42" s="14">
        <v>24.589</v>
      </c>
      <c r="P42" s="14">
        <v>12.770853704396837</v>
      </c>
      <c r="Q42" s="14">
        <v>17.95117874259514</v>
      </c>
      <c r="R42" s="16">
        <f t="shared" si="0"/>
        <v>0.7114214552437017</v>
      </c>
      <c r="T42" s="31">
        <v>27.179</v>
      </c>
      <c r="U42" s="29">
        <v>18.7676612742037</v>
      </c>
      <c r="V42" s="29">
        <v>19.664162900354807</v>
      </c>
      <c r="W42" s="32">
        <f t="shared" si="7"/>
        <v>0.9544093674012978</v>
      </c>
      <c r="Y42" s="14">
        <v>18.746</v>
      </c>
      <c r="Z42" s="14">
        <v>5.032223057582352</v>
      </c>
      <c r="AA42" s="14">
        <v>7.158650230395326</v>
      </c>
      <c r="AB42" s="16">
        <f t="shared" si="2"/>
        <v>0.7029569675321957</v>
      </c>
      <c r="AC42" s="14"/>
      <c r="AD42" s="14">
        <v>17.373</v>
      </c>
      <c r="AE42" s="14">
        <v>7.779535289369983</v>
      </c>
      <c r="AF42" s="14">
        <v>19.371474975286073</v>
      </c>
      <c r="AG42" s="16">
        <f t="shared" si="4"/>
        <v>0.4015974673738078</v>
      </c>
      <c r="AH42" s="14"/>
      <c r="AI42" s="15">
        <v>15.698</v>
      </c>
      <c r="AJ42" s="16">
        <v>7.25318705441345</v>
      </c>
      <c r="AK42" s="16">
        <v>8.377098375247936</v>
      </c>
      <c r="AL42" s="16">
        <f t="shared" si="5"/>
        <v>0.8658352486159957</v>
      </c>
      <c r="AN42" s="14">
        <v>12.091</v>
      </c>
      <c r="AO42" s="14">
        <v>31.72235196951155</v>
      </c>
      <c r="AP42" s="14">
        <v>12.800319121815686</v>
      </c>
      <c r="AQ42" s="16">
        <f t="shared" si="1"/>
        <v>2.478246961471991</v>
      </c>
      <c r="AS42" s="14">
        <v>8.356</v>
      </c>
      <c r="AT42" s="14">
        <v>4.1813015560380995</v>
      </c>
      <c r="AU42" s="14">
        <v>7.948866083297423</v>
      </c>
      <c r="AV42" s="16">
        <f t="shared" si="3"/>
        <v>0.5260249087381245</v>
      </c>
    </row>
    <row r="43" spans="2:48" ht="12">
      <c r="B43" s="8">
        <v>35339</v>
      </c>
      <c r="C43" s="9">
        <v>0.76</v>
      </c>
      <c r="D43" s="9"/>
      <c r="E43" s="23">
        <v>4.039</v>
      </c>
      <c r="F43" s="24">
        <v>0.9122466054279694</v>
      </c>
      <c r="G43" s="24">
        <v>3.7023501853571923</v>
      </c>
      <c r="H43" s="25">
        <f t="shared" si="8"/>
        <v>0.24639662910221402</v>
      </c>
      <c r="J43" s="11">
        <v>11.836</v>
      </c>
      <c r="K43" s="9">
        <v>1.8985293515980932</v>
      </c>
      <c r="L43" s="9">
        <v>3.8015185225452464</v>
      </c>
      <c r="M43" s="10">
        <f t="shared" si="6"/>
        <v>0.49941341607010326</v>
      </c>
      <c r="O43" s="9">
        <v>9.245</v>
      </c>
      <c r="P43" s="9">
        <v>2.729945390807272</v>
      </c>
      <c r="Q43" s="9">
        <v>7.343937939404811</v>
      </c>
      <c r="R43" s="10">
        <f t="shared" si="0"/>
        <v>0.3717277315429657</v>
      </c>
      <c r="T43" s="26">
        <v>9.398</v>
      </c>
      <c r="U43" s="24">
        <v>1.9484703041731537</v>
      </c>
      <c r="V43" s="24">
        <v>3.6925301256897924</v>
      </c>
      <c r="W43" s="27">
        <f t="shared" si="7"/>
        <v>0.5276789187492857</v>
      </c>
      <c r="Y43" s="9">
        <v>10.185</v>
      </c>
      <c r="Z43" s="9">
        <v>2.0961970148050653</v>
      </c>
      <c r="AA43" s="9">
        <v>4.430769035644544</v>
      </c>
      <c r="AB43" s="10">
        <f t="shared" si="2"/>
        <v>0.4731000415371756</v>
      </c>
      <c r="AC43" s="9"/>
      <c r="AD43" s="9">
        <v>21.513</v>
      </c>
      <c r="AE43" s="9">
        <v>4.297914734124033</v>
      </c>
      <c r="AF43" s="9">
        <v>6.409216780394879</v>
      </c>
      <c r="AG43" s="10">
        <f t="shared" si="4"/>
        <v>0.6705834552625686</v>
      </c>
      <c r="AH43" s="9"/>
      <c r="AI43" s="11">
        <v>15.849</v>
      </c>
      <c r="AJ43" s="10">
        <v>5.5621455436053076</v>
      </c>
      <c r="AK43" s="10">
        <v>6.211457457205374</v>
      </c>
      <c r="AL43" s="10">
        <f t="shared" si="5"/>
        <v>0.8954654494418446</v>
      </c>
      <c r="AN43" s="9">
        <v>27.634</v>
      </c>
      <c r="AO43" s="9">
        <v>6.7273600192957685</v>
      </c>
      <c r="AP43" s="9">
        <v>6.6096772871057565</v>
      </c>
      <c r="AQ43" s="10">
        <f t="shared" si="1"/>
        <v>1.0178046108876735</v>
      </c>
      <c r="AS43" s="9">
        <v>27.813</v>
      </c>
      <c r="AT43" s="9">
        <v>5.4415889207273755</v>
      </c>
      <c r="AU43" s="9">
        <v>8.467013601233324</v>
      </c>
      <c r="AV43" s="10">
        <f t="shared" si="3"/>
        <v>0.6426810180079009</v>
      </c>
    </row>
    <row r="44" spans="2:48" ht="12">
      <c r="B44" s="8">
        <v>35370</v>
      </c>
      <c r="C44" s="9">
        <v>0.68</v>
      </c>
      <c r="D44" s="9"/>
      <c r="E44" s="23">
        <v>8.23</v>
      </c>
      <c r="F44" s="24">
        <v>1.8049539860569173</v>
      </c>
      <c r="G44" s="24">
        <v>4.064500769518462</v>
      </c>
      <c r="H44" s="25">
        <f t="shared" si="8"/>
        <v>0.44407765883404116</v>
      </c>
      <c r="J44" s="11">
        <v>8.45555555555556</v>
      </c>
      <c r="K44" s="9">
        <v>2.542134859220369</v>
      </c>
      <c r="L44" s="9">
        <v>5.311650411690411</v>
      </c>
      <c r="M44" s="10">
        <f t="shared" si="6"/>
        <v>0.4785960411900197</v>
      </c>
      <c r="O44" s="9">
        <v>1.168</v>
      </c>
      <c r="P44" s="9"/>
      <c r="Q44" s="9">
        <v>15.949406399799441</v>
      </c>
      <c r="R44" s="9"/>
      <c r="T44" s="26">
        <v>8.915</v>
      </c>
      <c r="U44" s="24">
        <v>1.7903695629814382</v>
      </c>
      <c r="V44" s="24">
        <v>4.481860810465247</v>
      </c>
      <c r="W44" s="27">
        <f t="shared" si="7"/>
        <v>0.39947013945655885</v>
      </c>
      <c r="Y44" s="9">
        <v>0.102</v>
      </c>
      <c r="Z44" s="9"/>
      <c r="AA44" s="9"/>
      <c r="AB44" s="10"/>
      <c r="AC44" s="9"/>
      <c r="AD44" s="9">
        <v>2.997</v>
      </c>
      <c r="AE44" s="9">
        <v>1.5725310214106598</v>
      </c>
      <c r="AF44" s="9">
        <v>7.655388539839916</v>
      </c>
      <c r="AG44" s="10">
        <f t="shared" si="4"/>
        <v>0.20541491959904407</v>
      </c>
      <c r="AH44" s="9"/>
      <c r="AI44" s="11">
        <v>0.61</v>
      </c>
      <c r="AJ44" s="10"/>
      <c r="AK44" s="10">
        <v>9.488885082406037</v>
      </c>
      <c r="AL44" s="10"/>
      <c r="AN44" s="9">
        <v>0.686</v>
      </c>
      <c r="AO44" s="9"/>
      <c r="AP44" s="9">
        <v>4.324206897771971</v>
      </c>
      <c r="AQ44" s="10"/>
      <c r="AS44" s="9">
        <v>1.422</v>
      </c>
      <c r="AT44" s="9"/>
      <c r="AU44" s="9">
        <v>2.628691923607569</v>
      </c>
      <c r="AV44" s="10"/>
    </row>
    <row r="45" spans="2:48" ht="12.75" thickBot="1">
      <c r="B45" s="8">
        <v>35400</v>
      </c>
      <c r="C45" s="9">
        <v>0.53</v>
      </c>
      <c r="D45" s="9"/>
      <c r="E45" s="33">
        <v>17.602</v>
      </c>
      <c r="F45" s="34">
        <v>9.757856426208141</v>
      </c>
      <c r="G45" s="34">
        <v>17.205065181790317</v>
      </c>
      <c r="H45" s="35">
        <f t="shared" si="8"/>
        <v>0.5671502155386058</v>
      </c>
      <c r="J45" s="11">
        <v>7.239</v>
      </c>
      <c r="K45" s="9">
        <v>2.422083001092376</v>
      </c>
      <c r="L45" s="9">
        <v>4.483748668129033</v>
      </c>
      <c r="M45" s="10">
        <f t="shared" si="6"/>
        <v>0.5401915183847842</v>
      </c>
      <c r="O45" s="9">
        <v>1.245</v>
      </c>
      <c r="P45" s="9"/>
      <c r="Q45" s="9">
        <v>3.5621084680033275</v>
      </c>
      <c r="R45" s="9"/>
      <c r="T45" s="36">
        <v>1.194</v>
      </c>
      <c r="U45" s="37">
        <v>1.3772358582644577</v>
      </c>
      <c r="V45" s="37">
        <v>3.553683866883807</v>
      </c>
      <c r="W45" s="38">
        <f t="shared" si="7"/>
        <v>0.38755159711832876</v>
      </c>
      <c r="Y45" s="9">
        <v>5.943</v>
      </c>
      <c r="Z45" s="9">
        <v>1.1970241397297408</v>
      </c>
      <c r="AA45" s="9">
        <v>3.025384295246256</v>
      </c>
      <c r="AB45" s="10">
        <f t="shared" si="2"/>
        <v>0.3956601948422248</v>
      </c>
      <c r="AC45" s="9"/>
      <c r="AD45" s="9">
        <v>1.448</v>
      </c>
      <c r="AE45" s="9">
        <v>1.7213709986821413</v>
      </c>
      <c r="AF45" s="9">
        <v>6.496634491141428</v>
      </c>
      <c r="AG45" s="10">
        <f t="shared" si="4"/>
        <v>0.26496349779710393</v>
      </c>
      <c r="AH45" s="9"/>
      <c r="AI45" s="11">
        <v>1.219</v>
      </c>
      <c r="AJ45" s="10"/>
      <c r="AK45" s="10">
        <v>4.534288795383549</v>
      </c>
      <c r="AL45" s="10"/>
      <c r="AN45" s="9">
        <v>1.575</v>
      </c>
      <c r="AO45" s="9">
        <v>1.757649940795759</v>
      </c>
      <c r="AP45" s="9">
        <v>3.65673306940612</v>
      </c>
      <c r="AQ45" s="10">
        <f t="shared" si="1"/>
        <v>0.48066126442234797</v>
      </c>
      <c r="AS45" s="9">
        <v>0.356</v>
      </c>
      <c r="AT45" s="9"/>
      <c r="AU45" s="9">
        <v>3.146120550452213</v>
      </c>
      <c r="AV45" s="10"/>
    </row>
    <row r="46" spans="2:31" ht="12">
      <c r="B46" s="8"/>
      <c r="F46" s="9"/>
      <c r="G46" s="9"/>
      <c r="H46" s="9"/>
      <c r="J46" s="11"/>
      <c r="K46" s="9"/>
      <c r="L46" s="9"/>
      <c r="M46" s="9"/>
      <c r="AD46" s="9"/>
      <c r="AE46" s="9"/>
    </row>
    <row r="47" spans="2:48" ht="12">
      <c r="B47" s="39" t="s">
        <v>45</v>
      </c>
      <c r="E47" s="11">
        <f>SUM(E22:E45)</f>
        <v>282.6728632478632</v>
      </c>
      <c r="F47" s="11">
        <f>SUM(F22:F45)</f>
        <v>234.98876224622927</v>
      </c>
      <c r="G47" s="11">
        <f>SUM(G22:G45)</f>
        <v>421.0618931187036</v>
      </c>
      <c r="H47" s="40">
        <f>F47/G47</f>
        <v>0.5580860345868023</v>
      </c>
      <c r="J47" s="11">
        <f>SUM(J10:J45)</f>
        <v>354.0195555555556</v>
      </c>
      <c r="K47" s="11">
        <f>SUM(K10:K45)</f>
        <v>455.5711315398701</v>
      </c>
      <c r="L47" s="11">
        <f>SUM(L10:L45)</f>
        <v>524.0647887988675</v>
      </c>
      <c r="M47" s="11"/>
      <c r="O47" s="11">
        <f>SUM(O10:O45)</f>
        <v>417.095</v>
      </c>
      <c r="P47" s="11">
        <f>SUM(P10:P45)</f>
        <v>440.9354044658586</v>
      </c>
      <c r="Q47" s="11">
        <f>SUM(Q10:Q45)</f>
        <v>752.4772771939809</v>
      </c>
      <c r="R47" s="11"/>
      <c r="T47" s="11">
        <f>SUM(T10:T45)</f>
        <v>268.5470000000001</v>
      </c>
      <c r="U47" s="11">
        <f>SUM(U10:U45)</f>
        <v>318.15755834740463</v>
      </c>
      <c r="V47" s="11">
        <f>SUM(V10:V45)</f>
        <v>426.68549533899943</v>
      </c>
      <c r="W47" s="11"/>
      <c r="Y47" s="11">
        <f>SUM(Y10:Y45)</f>
        <v>474.82499999999993</v>
      </c>
      <c r="Z47" s="11">
        <f>SUM(Z10:Z45)</f>
        <v>382.2237264290249</v>
      </c>
      <c r="AA47" s="11">
        <f>SUM(AA10:AA45)</f>
        <v>534.19317371374</v>
      </c>
      <c r="AB47" s="11"/>
      <c r="AD47" s="11">
        <f>SUM(AD10:AD45)</f>
        <v>400.9809999999998</v>
      </c>
      <c r="AE47" s="11">
        <f>SUM(AE10:AE45)</f>
        <v>373.4621484401714</v>
      </c>
      <c r="AF47" s="11">
        <f>SUM(AF10:AF45)</f>
        <v>677.7678088823942</v>
      </c>
      <c r="AG47" s="11"/>
      <c r="AI47" s="11">
        <f>SUM(AI10:AI45)</f>
        <v>373.24699999999996</v>
      </c>
      <c r="AJ47" s="11">
        <f>SUM(AJ10:AJ45)</f>
        <v>501.72072023986027</v>
      </c>
      <c r="AK47" s="11">
        <f>SUM(AK10:AK45)</f>
        <v>617.3687536567452</v>
      </c>
      <c r="AL47" s="11"/>
      <c r="AN47" s="11">
        <f>SUM(AN10:AN45)</f>
        <v>450.0165</v>
      </c>
      <c r="AO47" s="11">
        <f>SUM(AO10:AO45)</f>
        <v>540.3032490291474</v>
      </c>
      <c r="AP47" s="11">
        <f>SUM(AP10:AP45)</f>
        <v>713.9846288790376</v>
      </c>
      <c r="AQ47" s="11"/>
      <c r="AS47" s="11">
        <f>SUM(AS10:AS45)</f>
        <v>291.936</v>
      </c>
      <c r="AT47" s="11">
        <f>SUM(AT10:AT45)</f>
        <v>282.6819570092787</v>
      </c>
      <c r="AU47" s="11">
        <f>SUM(AU10:AU45)</f>
        <v>619.5075896055604</v>
      </c>
      <c r="AV47" s="11"/>
    </row>
    <row r="48" spans="2:48" ht="12">
      <c r="B48" s="2" t="s">
        <v>46</v>
      </c>
      <c r="E48" s="11">
        <f>AVERAGE(E22:E45)</f>
        <v>11.778035968660966</v>
      </c>
      <c r="F48" s="11">
        <f>AVERAGE(F22:F45)</f>
        <v>13.054931235901627</v>
      </c>
      <c r="G48" s="11">
        <f>AVERAGE(G22:G45)</f>
        <v>19.13917695994107</v>
      </c>
      <c r="H48" s="40">
        <f>AVERAGE(H22:H45)</f>
        <v>0.594301205682007</v>
      </c>
      <c r="J48" s="11">
        <f>AVERAGE(J10:J45)</f>
        <v>10.727865319865321</v>
      </c>
      <c r="K48" s="11">
        <f>AVERAGE(K10:K45)</f>
        <v>14.236597860620941</v>
      </c>
      <c r="L48" s="11">
        <f>AVERAGE(L10:L45)</f>
        <v>16.37702464996461</v>
      </c>
      <c r="M48" s="40">
        <f>AVERAGE(M10:M45)</f>
        <v>0.656502477627206</v>
      </c>
      <c r="O48" s="11">
        <f>AVERAGE(O10:O45)</f>
        <v>11.585972222222223</v>
      </c>
      <c r="P48" s="11">
        <f>AVERAGE(P10:P45)</f>
        <v>13.779231389558081</v>
      </c>
      <c r="Q48" s="11">
        <f>AVERAGE(Q10:Q45)</f>
        <v>22.131684623352378</v>
      </c>
      <c r="R48" s="40">
        <f>AVERAGE(R10:R45)</f>
        <v>0.5233929339433999</v>
      </c>
      <c r="T48" s="11">
        <f>AVERAGE(T10:T45)</f>
        <v>11.675956521739135</v>
      </c>
      <c r="U48" s="11">
        <f>AVERAGE(U10:U45)</f>
        <v>15.150359921304982</v>
      </c>
      <c r="V48" s="11">
        <f>AVERAGE(V10:V45)</f>
        <v>21.33427476694997</v>
      </c>
      <c r="W48" s="40">
        <f>AVERAGE(W10:W45)</f>
        <v>0.532702456667612</v>
      </c>
      <c r="Y48" s="11">
        <f>AVERAGE(Y10:Y45)</f>
        <v>14.388636363636362</v>
      </c>
      <c r="Z48" s="11">
        <f>AVERAGE(Z10:Z45)</f>
        <v>12.329797626742739</v>
      </c>
      <c r="AA48" s="11">
        <f>AVERAGE(AA10:AA45)</f>
        <v>17.23203786173355</v>
      </c>
      <c r="AB48" s="40">
        <f>AVERAGE(AB10:AB45)</f>
        <v>0.6250405339214464</v>
      </c>
      <c r="AD48" s="11">
        <f>AVERAGE(AD10:AD45)</f>
        <v>12.150939393939389</v>
      </c>
      <c r="AE48" s="11">
        <f>AVERAGE(AE10:AE45)</f>
        <v>12.448738281339047</v>
      </c>
      <c r="AF48" s="11">
        <f>AVERAGE(AF10:AF45)</f>
        <v>22.592260296079807</v>
      </c>
      <c r="AG48" s="40">
        <f>AVERAGE(AG10:AG45)</f>
        <v>0.45405128037503845</v>
      </c>
      <c r="AI48" s="11">
        <f>AVERAGE(AI10:AI45)</f>
        <v>11.663968749999999</v>
      </c>
      <c r="AJ48" s="11">
        <f>AVERAGE(AJ10:AJ45)</f>
        <v>17.91859715142358</v>
      </c>
      <c r="AK48" s="11">
        <f>AVERAGE(AK10:AK45)</f>
        <v>23.74495206372097</v>
      </c>
      <c r="AL48" s="40">
        <f>AVERAGE(AL10:AL45)</f>
        <v>0.6732676681522057</v>
      </c>
      <c r="AN48" s="11">
        <f>AVERAGE(AN10:AN45)</f>
        <v>12.500458333333334</v>
      </c>
      <c r="AO48" s="11">
        <f>AVERAGE(AO10:AO45)</f>
        <v>17.42913706545637</v>
      </c>
      <c r="AP48" s="11">
        <f>AVERAGE(AP10:AP45)</f>
        <v>20.39956082511536</v>
      </c>
      <c r="AQ48" s="40">
        <f>AVERAGE(AQ10:AQ45)</f>
        <v>0.6874580958105894</v>
      </c>
      <c r="AS48" s="11">
        <f>AVERAGE(AS10:AS45)</f>
        <v>8.846545454545454</v>
      </c>
      <c r="AT48" s="11">
        <f>AVERAGE(AT10:AT45)</f>
        <v>10.095784178902809</v>
      </c>
      <c r="AU48" s="11">
        <f>AVERAGE(AU10:AU45)</f>
        <v>20.650252986852013</v>
      </c>
      <c r="AV48" s="40">
        <f>AVERAGE(AV10:AV45)</f>
        <v>0.4450283001661658</v>
      </c>
    </row>
    <row r="49" spans="2:48" ht="12">
      <c r="B49" s="41" t="s">
        <v>47</v>
      </c>
      <c r="E49" s="11">
        <f>MEDIAN(E22:E45)</f>
        <v>12.1545</v>
      </c>
      <c r="F49" s="11">
        <f>MEDIAN(F22:F45)</f>
        <v>8.584911617760989</v>
      </c>
      <c r="G49" s="11">
        <f>MEDIAN(G22:G45)</f>
        <v>17.56117048803883</v>
      </c>
      <c r="H49" s="40">
        <f>MEDIAN(H22:H45)</f>
        <v>0.5976805644260145</v>
      </c>
      <c r="J49" s="11">
        <f>MEDIAN(J10:J45)</f>
        <v>9.728</v>
      </c>
      <c r="K49" s="11">
        <f>MEDIAN(K10:K45)</f>
        <v>5.090785229834874</v>
      </c>
      <c r="L49" s="11">
        <f>MEDIAN(L10:L45)</f>
        <v>10.348893219501695</v>
      </c>
      <c r="M49" s="40">
        <f>MEDIAN(M10:M45)</f>
        <v>0.5760315025256362</v>
      </c>
      <c r="O49" s="11">
        <f>MEDIAN(O10:O45)</f>
        <v>8.968</v>
      </c>
      <c r="P49" s="11">
        <f>MEDIAN(P10:P45)</f>
        <v>6.705660740851632</v>
      </c>
      <c r="Q49" s="11">
        <f>MEDIAN(Q10:Q45)</f>
        <v>16.35876942897829</v>
      </c>
      <c r="R49" s="40">
        <f>MEDIAN(R10:R45)</f>
        <v>0.4592146214120697</v>
      </c>
      <c r="T49" s="11">
        <f>MEDIAN(T10:T45)</f>
        <v>9.398</v>
      </c>
      <c r="U49" s="11">
        <f>MEDIAN(U10:U45)</f>
        <v>5.545424695271369</v>
      </c>
      <c r="V49" s="11">
        <f>MEDIAN(V10:V45)</f>
        <v>14.503262766213073</v>
      </c>
      <c r="W49" s="40">
        <f>MEDIAN(W10:W45)</f>
        <v>0.4811955554443593</v>
      </c>
      <c r="Y49" s="11">
        <f>MEDIAN(Y10:Y45)</f>
        <v>10.82</v>
      </c>
      <c r="Z49" s="11">
        <f>MEDIAN(Z10:Z45)</f>
        <v>5.442072095524666</v>
      </c>
      <c r="AA49" s="11">
        <f>MEDIAN(AA10:AA45)</f>
        <v>10.71161934716573</v>
      </c>
      <c r="AB49" s="40">
        <f>MEDIAN(AB10:AB45)</f>
        <v>0.5800024133504209</v>
      </c>
      <c r="AD49" s="11">
        <f>MEDIAN(AD10:AD45)</f>
        <v>10.364</v>
      </c>
      <c r="AE49" s="11">
        <f>MEDIAN(AE10:AE45)</f>
        <v>8.14822366089723</v>
      </c>
      <c r="AF49" s="11">
        <f>MEDIAN(AF10:AF45)</f>
        <v>17.99768939292965</v>
      </c>
      <c r="AG49" s="40">
        <f>MEDIAN(AG10:AG45)</f>
        <v>0.4443594191511612</v>
      </c>
      <c r="AI49" s="11">
        <f>MEDIAN(AI10:AI45)</f>
        <v>11.43</v>
      </c>
      <c r="AJ49" s="11">
        <f>MEDIAN(AJ10:AJ45)</f>
        <v>7.479513981239258</v>
      </c>
      <c r="AK49" s="11">
        <f>MEDIAN(AK10:AK45)</f>
        <v>11.801850776728521</v>
      </c>
      <c r="AL49" s="40">
        <f>MEDIAN(AL10:AL45)</f>
        <v>0.739744970021606</v>
      </c>
      <c r="AN49" s="11">
        <f>MEDIAN(AN10:AN45)</f>
        <v>10.262250000000002</v>
      </c>
      <c r="AO49" s="11">
        <f>MEDIAN(AO10:AO45)</f>
        <v>7.073595749477811</v>
      </c>
      <c r="AP49" s="11">
        <f>MEDIAN(AP10:AP45)</f>
        <v>12.410571788655865</v>
      </c>
      <c r="AQ49" s="40">
        <f>MEDIAN(AQ10:AQ45)</f>
        <v>0.5956255807240343</v>
      </c>
      <c r="AS49" s="11">
        <f>MEDIAN(AS10:AS45)</f>
        <v>6.37</v>
      </c>
      <c r="AT49" s="11">
        <f>MEDIAN(AT10:AT45)</f>
        <v>5.836133812189745</v>
      </c>
      <c r="AU49" s="11">
        <f>MEDIAN(AU10:AU45)</f>
        <v>11.065219787064564</v>
      </c>
      <c r="AV49" s="40">
        <f>MEDIAN(AV10:AV45)</f>
        <v>0.4232678592704586</v>
      </c>
    </row>
    <row r="50" spans="2:48" ht="12">
      <c r="B50" s="42" t="s">
        <v>48</v>
      </c>
      <c r="E50" s="11">
        <f>MAX(E22:E45)</f>
        <v>28.702</v>
      </c>
      <c r="F50" s="11">
        <f>MAX(F22:F45)</f>
        <v>56.31786088394733</v>
      </c>
      <c r="G50" s="11">
        <f>MAX(G22:G45)</f>
        <v>53.93961191257222</v>
      </c>
      <c r="H50" s="40">
        <f>MAX(H22:H45)</f>
        <v>1.0440909544404933</v>
      </c>
      <c r="J50" s="11">
        <f>MAX(J10:J45)</f>
        <v>36.169</v>
      </c>
      <c r="K50" s="11">
        <f>MAX(K10:K45)</f>
        <v>165.4309864034308</v>
      </c>
      <c r="L50" s="11">
        <f>MAX(L10:L45)</f>
        <v>149.01721905192235</v>
      </c>
      <c r="M50" s="40">
        <f>MAX(M10:M45)</f>
        <v>1.2262109406260833</v>
      </c>
      <c r="O50" s="11">
        <f>MAX(O10:O45)</f>
        <v>33.832</v>
      </c>
      <c r="P50" s="11">
        <f>MAX(P10:P45)</f>
        <v>74.9124304046831</v>
      </c>
      <c r="Q50" s="11">
        <f>MAX(Q10:Q45)</f>
        <v>78.36454002785142</v>
      </c>
      <c r="R50" s="40">
        <f>MAX(R10:R45)</f>
        <v>1.1487234939002877</v>
      </c>
      <c r="T50" s="11">
        <f>MAX(T10:T45)</f>
        <v>27.179</v>
      </c>
      <c r="U50" s="11">
        <f>MAX(U10:U45)</f>
        <v>96.65011276046913</v>
      </c>
      <c r="V50" s="11">
        <f>MAX(V10:V45)</f>
        <v>88.77997182968414</v>
      </c>
      <c r="W50" s="40">
        <f>MAX(W10:W45)</f>
        <v>1.0886477070062952</v>
      </c>
      <c r="Y50" s="11">
        <f>MAX(Y10:Y45)</f>
        <v>52.553</v>
      </c>
      <c r="Z50" s="11">
        <f>MAX(Z10:Z45)</f>
        <v>54.78900814885312</v>
      </c>
      <c r="AA50" s="11">
        <f>MAX(AA10:AA45)</f>
        <v>60.348866769216116</v>
      </c>
      <c r="AB50" s="40">
        <f>MAX(AB10:AB45)</f>
        <v>1.1929818870115538</v>
      </c>
      <c r="AD50" s="11">
        <f>MAX(AD10:AD45)</f>
        <v>36.779</v>
      </c>
      <c r="AE50" s="11">
        <f>MAX(AE10:AE45)</f>
        <v>49.52769780629804</v>
      </c>
      <c r="AF50" s="11">
        <f>MAX(AF10:AF45)</f>
        <v>58.63655651392713</v>
      </c>
      <c r="AG50" s="40">
        <f>MAX(AG10:AG45)</f>
        <v>0.8673763386302651</v>
      </c>
      <c r="AI50" s="11">
        <f>MAX(AI10:AI45)</f>
        <v>34.924</v>
      </c>
      <c r="AJ50" s="11">
        <f>MAX(AJ10:AJ45)</f>
        <v>123.1396608128805</v>
      </c>
      <c r="AK50" s="11">
        <f>MAX(AK10:AK45)</f>
        <v>156.45211288328886</v>
      </c>
      <c r="AL50" s="40">
        <f>MAX(AL10:AL45)</f>
        <v>1.075081390469438</v>
      </c>
      <c r="AN50" s="11">
        <f>MAX(AN10:AN45)</f>
        <v>37.6</v>
      </c>
      <c r="AO50" s="11">
        <f>MAX(AO10:AO45)</f>
        <v>95.62683289203667</v>
      </c>
      <c r="AP50" s="11">
        <f>MAX(AP10:AP45)</f>
        <v>106.65276975119326</v>
      </c>
      <c r="AQ50" s="40">
        <f>MAX(AQ10:AQ45)</f>
        <v>2.478246961471991</v>
      </c>
      <c r="AS50" s="11">
        <f>MAX(AS10:AS45)</f>
        <v>29.92</v>
      </c>
      <c r="AT50" s="11">
        <f>MAX(AT10:AT45)</f>
        <v>45.0314959920945</v>
      </c>
      <c r="AU50" s="11">
        <f>MAX(AU10:AU45)</f>
        <v>96.04727466877266</v>
      </c>
      <c r="AV50" s="40">
        <f>MAX(AV10:AV45)</f>
        <v>0.8285447759544269</v>
      </c>
    </row>
    <row r="51" spans="2:48" ht="12">
      <c r="B51" s="42" t="s">
        <v>49</v>
      </c>
      <c r="E51" s="11">
        <f>MIN(E22:E45)</f>
        <v>1.753</v>
      </c>
      <c r="F51" s="11">
        <f>MIN(F22:F45)</f>
        <v>0.9122466054279694</v>
      </c>
      <c r="G51" s="11">
        <f>MIN(G22:G45)</f>
        <v>3.7023501853571923</v>
      </c>
      <c r="H51" s="40">
        <f>MIN(H22:H45)</f>
        <v>0.16352694708577659</v>
      </c>
      <c r="J51" s="11">
        <f>MIN(J10:J45)</f>
        <v>1.092</v>
      </c>
      <c r="K51" s="11">
        <f>MIN(K10:K45)</f>
        <v>0.6698446149284503</v>
      </c>
      <c r="L51" s="11">
        <f>MIN(L10:L45)</f>
        <v>2.7522582288854847</v>
      </c>
      <c r="M51" s="40">
        <f>MIN(M10:M45)</f>
        <v>0.15313820930634756</v>
      </c>
      <c r="O51" s="11">
        <f>MIN(O10:O45)</f>
        <v>1.168</v>
      </c>
      <c r="P51" s="11">
        <f>MIN(P10:P45)</f>
        <v>0.8717415710539049</v>
      </c>
      <c r="Q51" s="11">
        <f>MIN(Q10:Q45)</f>
        <v>3.5621084680033275</v>
      </c>
      <c r="R51" s="40">
        <f>MIN(R10:R45)</f>
        <v>0.13990701350011975</v>
      </c>
      <c r="T51" s="11">
        <f>MIN(T10:T45)</f>
        <v>0.94</v>
      </c>
      <c r="U51" s="11">
        <f>MIN(U10:U45)</f>
        <v>0.9519965736963327</v>
      </c>
      <c r="V51" s="11">
        <f>MIN(V10:V45)</f>
        <v>3.553683866883807</v>
      </c>
      <c r="W51" s="40">
        <f>MIN(W10:W45)</f>
        <v>0.0952700857041215</v>
      </c>
      <c r="Y51" s="11">
        <f>MIN(Y10:Y45)</f>
        <v>0.102</v>
      </c>
      <c r="Z51" s="11">
        <f>MIN(Z10:Z45)</f>
        <v>0.5576606770384512</v>
      </c>
      <c r="AA51" s="11">
        <f>MIN(AA10:AA45)</f>
        <v>2.0779798495780635</v>
      </c>
      <c r="AB51" s="40">
        <f>MIN(AB10:AB45)</f>
        <v>0.05559197212428846</v>
      </c>
      <c r="AD51" s="11">
        <f>MIN(AD10:AD45)</f>
        <v>0.381</v>
      </c>
      <c r="AE51" s="11">
        <f>MIN(AE10:AE45)</f>
        <v>0.39284104463359065</v>
      </c>
      <c r="AF51" s="11">
        <f>MIN(AF10:AF45)</f>
        <v>6.409216780394879</v>
      </c>
      <c r="AG51" s="40">
        <f>MIN(AG10:AG45)</f>
        <v>0.036274214046746404</v>
      </c>
      <c r="AI51" s="11">
        <f>MIN(AI10:AI45)</f>
        <v>0.15</v>
      </c>
      <c r="AJ51" s="11">
        <f>MIN(AJ10:AJ45)</f>
        <v>0.520016156636836</v>
      </c>
      <c r="AK51" s="11">
        <f>MIN(AK10:AK45)</f>
        <v>3.4337021318636785</v>
      </c>
      <c r="AL51" s="40">
        <f>MIN(AL10:AL45)</f>
        <v>0.10951649641384971</v>
      </c>
      <c r="AN51" s="11">
        <f>MIN(AN10:AN45)</f>
        <v>0.686</v>
      </c>
      <c r="AO51" s="11">
        <f>MIN(AO10:AO45)</f>
        <v>0.9506227422686526</v>
      </c>
      <c r="AP51" s="11">
        <f>MIN(AP10:AP45)</f>
        <v>2.804171756949951</v>
      </c>
      <c r="AQ51" s="40">
        <f>MIN(AQ10:AQ45)</f>
        <v>0.20973710435915582</v>
      </c>
      <c r="AS51" s="11">
        <f>MIN(AS10:AS45)</f>
        <v>0.152</v>
      </c>
      <c r="AT51" s="11">
        <f>MIN(AT10:AT45)</f>
        <v>0.4809259316185261</v>
      </c>
      <c r="AU51" s="11">
        <f>MIN(AU10:AU45)</f>
        <v>2.417109418441141</v>
      </c>
      <c r="AV51" s="40">
        <f>MIN(AV10:AV45)</f>
        <v>0.19970387118475388</v>
      </c>
    </row>
    <row r="52" spans="2:48" ht="12">
      <c r="B52" s="42" t="s">
        <v>50</v>
      </c>
      <c r="E52" s="7">
        <f>COUNT(E22:E45)</f>
        <v>24</v>
      </c>
      <c r="F52" s="7">
        <f>COUNT(F22:F45)</f>
        <v>18</v>
      </c>
      <c r="G52" s="7">
        <f>COUNT(G22:G45)</f>
        <v>22</v>
      </c>
      <c r="H52" s="7">
        <f>COUNT(H22:H45)</f>
        <v>17</v>
      </c>
      <c r="J52" s="7">
        <f>COUNT(J10:J45)</f>
        <v>33</v>
      </c>
      <c r="K52" s="7">
        <f>COUNT(K10:K45)</f>
        <v>32</v>
      </c>
      <c r="L52" s="7">
        <f>COUNT(L10:L45)</f>
        <v>32</v>
      </c>
      <c r="M52" s="7">
        <f>COUNT(M10:M45)</f>
        <v>31</v>
      </c>
      <c r="O52" s="7">
        <f>COUNT(O10:O45)</f>
        <v>36</v>
      </c>
      <c r="P52" s="7">
        <f>COUNT(P10:P45)</f>
        <v>32</v>
      </c>
      <c r="Q52" s="7">
        <f>COUNT(Q10:Q45)</f>
        <v>34</v>
      </c>
      <c r="R52" s="7">
        <f>COUNT(R10:R45)</f>
        <v>30</v>
      </c>
      <c r="T52" s="7">
        <f>COUNT(T10:T45)</f>
        <v>23</v>
      </c>
      <c r="U52" s="7">
        <f>COUNT(U10:U45)</f>
        <v>21</v>
      </c>
      <c r="V52" s="7">
        <f>COUNT(V10:V45)</f>
        <v>20</v>
      </c>
      <c r="W52" s="7">
        <f>COUNT(W10:W45)</f>
        <v>18</v>
      </c>
      <c r="Y52" s="7">
        <f>COUNT(Y10:Y45)</f>
        <v>33</v>
      </c>
      <c r="Z52" s="7">
        <f>COUNT(Z10:Z45)</f>
        <v>31</v>
      </c>
      <c r="AA52" s="7">
        <f>COUNT(AA10:AA45)</f>
        <v>31</v>
      </c>
      <c r="AB52" s="7">
        <f>COUNT(AB10:AB45)</f>
        <v>30</v>
      </c>
      <c r="AD52" s="7">
        <f>COUNT(AD10:AD45)</f>
        <v>33</v>
      </c>
      <c r="AE52" s="7">
        <f>COUNT(AE10:AE45)</f>
        <v>30</v>
      </c>
      <c r="AF52" s="7">
        <f>COUNT(AF10:AF45)</f>
        <v>30</v>
      </c>
      <c r="AG52" s="7">
        <f>COUNT(AG10:AG45)</f>
        <v>27</v>
      </c>
      <c r="AI52" s="7">
        <f>COUNT(AI10:AI45)</f>
        <v>32</v>
      </c>
      <c r="AJ52" s="7">
        <f>COUNT(AJ10:AJ45)</f>
        <v>28</v>
      </c>
      <c r="AK52" s="7">
        <f>COUNT(AK10:AK45)</f>
        <v>26</v>
      </c>
      <c r="AL52" s="7">
        <f>COUNT(AL10:AL45)</f>
        <v>23</v>
      </c>
      <c r="AN52" s="7">
        <f>COUNT(AN10:AN45)</f>
        <v>36</v>
      </c>
      <c r="AO52" s="7">
        <f>COUNT(AO10:AO45)</f>
        <v>31</v>
      </c>
      <c r="AP52" s="7">
        <f>COUNT(AP10:AP45)</f>
        <v>35</v>
      </c>
      <c r="AQ52" s="7">
        <f>COUNT(AQ10:AQ45)</f>
        <v>30</v>
      </c>
      <c r="AS52" s="7">
        <f>COUNT(AS10:AS45)</f>
        <v>33</v>
      </c>
      <c r="AT52" s="7">
        <f>COUNT(AT10:AT45)</f>
        <v>28</v>
      </c>
      <c r="AU52" s="7">
        <f>COUNT(AU10:AU45)</f>
        <v>30</v>
      </c>
      <c r="AV52" s="7">
        <f>COUNT(AV10:AV45)</f>
        <v>25</v>
      </c>
    </row>
    <row r="53" spans="2:48" ht="12">
      <c r="B53" s="42" t="s">
        <v>51</v>
      </c>
      <c r="E53" s="43">
        <f>12*E48</f>
        <v>141.3364316239316</v>
      </c>
      <c r="F53" s="43">
        <f>12*F48</f>
        <v>156.65917483081952</v>
      </c>
      <c r="G53" s="43">
        <f>12*G48</f>
        <v>229.67012351929287</v>
      </c>
      <c r="H53" s="7"/>
      <c r="J53" s="43">
        <f>12*J48</f>
        <v>128.73438383838385</v>
      </c>
      <c r="K53" s="43">
        <f>12*K48</f>
        <v>170.8391743274513</v>
      </c>
      <c r="L53" s="43">
        <f>12*L48</f>
        <v>196.52429579957533</v>
      </c>
      <c r="M53" s="7"/>
      <c r="O53" s="43">
        <f>12*O48</f>
        <v>139.03166666666667</v>
      </c>
      <c r="P53" s="43">
        <f>12*P48</f>
        <v>165.350776674697</v>
      </c>
      <c r="Q53" s="43">
        <f>12*Q48</f>
        <v>265.5802154802285</v>
      </c>
      <c r="R53" s="7"/>
      <c r="T53" s="43">
        <f>12*T48</f>
        <v>140.1114782608696</v>
      </c>
      <c r="U53" s="43">
        <f>12*U48</f>
        <v>181.8043190556598</v>
      </c>
      <c r="V53" s="43">
        <f>12*V48</f>
        <v>256.01129720339964</v>
      </c>
      <c r="W53" s="7"/>
      <c r="Y53" s="43">
        <f>12*Y48</f>
        <v>172.66363636363633</v>
      </c>
      <c r="Z53" s="43">
        <f>12*Z48</f>
        <v>147.95757152091286</v>
      </c>
      <c r="AA53" s="43">
        <f>12*AA48</f>
        <v>206.7844543408026</v>
      </c>
      <c r="AB53" s="7"/>
      <c r="AD53" s="43">
        <f>12*AD48</f>
        <v>145.81127272727267</v>
      </c>
      <c r="AE53" s="43">
        <f>12*AE48</f>
        <v>149.38485937606856</v>
      </c>
      <c r="AF53" s="43">
        <f>12*AF48</f>
        <v>271.10712355295766</v>
      </c>
      <c r="AG53" s="7"/>
      <c r="AI53" s="43">
        <f>12*AI48</f>
        <v>139.967625</v>
      </c>
      <c r="AJ53" s="43">
        <f>12*AJ48</f>
        <v>215.02316581708294</v>
      </c>
      <c r="AK53" s="43">
        <f>12*AK48</f>
        <v>284.9394247646516</v>
      </c>
      <c r="AL53" s="7"/>
      <c r="AN53" s="43">
        <f>12*AN48</f>
        <v>150.0055</v>
      </c>
      <c r="AO53" s="43">
        <f>12*AO48</f>
        <v>209.14964478547643</v>
      </c>
      <c r="AP53" s="43">
        <f>12*AP48</f>
        <v>244.7947299013843</v>
      </c>
      <c r="AQ53" s="7"/>
      <c r="AS53" s="43">
        <f>12*AS48</f>
        <v>106.15854545454545</v>
      </c>
      <c r="AT53" s="43">
        <f>12*AT48</f>
        <v>121.1494101468337</v>
      </c>
      <c r="AU53" s="43">
        <f>12*AU48</f>
        <v>247.80303584222418</v>
      </c>
      <c r="AV53" s="7"/>
    </row>
    <row r="54" spans="2:8" ht="12">
      <c r="B54" s="44"/>
      <c r="E54" t="s">
        <v>52</v>
      </c>
      <c r="F54" t="s">
        <v>52</v>
      </c>
      <c r="G54" t="s">
        <v>52</v>
      </c>
      <c r="H54" t="s">
        <v>52</v>
      </c>
    </row>
    <row r="55" spans="2:48" ht="12">
      <c r="B55" s="7" t="s">
        <v>53</v>
      </c>
      <c r="E55" s="9">
        <f>AVERAGE(E26:E30,E38:E42)</f>
        <v>12.7493</v>
      </c>
      <c r="F55" s="9">
        <f>AVERAGE(F26:F30,F38:F42)</f>
        <v>15.197194029275465</v>
      </c>
      <c r="G55" s="9">
        <f>AVERAGE(G26:G30,G38:G42)</f>
        <v>22.53880686119995</v>
      </c>
      <c r="H55" s="10">
        <f>AVERAGE(H26:H30,H38:H42)</f>
        <v>0.6071235913107919</v>
      </c>
      <c r="J55" s="9">
        <f>AVERAGE(J14:J18,J26:J30,J38:J42)</f>
        <v>14.122933333333338</v>
      </c>
      <c r="K55" s="9">
        <f>AVERAGE(K14:K18,K26:K30,K38:K42)</f>
        <v>26.64018495016084</v>
      </c>
      <c r="L55" s="9">
        <f>AVERAGE(L14:L18,L26:L30,L38:L42)</f>
        <v>25.821824654903036</v>
      </c>
      <c r="M55" s="10">
        <f>AVERAGE(M14:M18,M26:M30,M38:M42)</f>
        <v>0.8332979293675918</v>
      </c>
      <c r="O55" s="9">
        <f>AVERAGE(O14:O18,O26:O30,O38:O42)</f>
        <v>18.189666666666668</v>
      </c>
      <c r="P55" s="9">
        <f>AVERAGE(P14:P18,P26:P30,P38:P42)</f>
        <v>24.953919942422413</v>
      </c>
      <c r="Q55" s="9">
        <f>AVERAGE(Q14:Q18,Q26:Q30,Q38:Q42)</f>
        <v>34.239395517072104</v>
      </c>
      <c r="R55" s="10">
        <f>AVERAGE(R14:R18,R26:R30,R38:R42)</f>
        <v>0.7152777097539043</v>
      </c>
      <c r="T55" s="9">
        <f>AVERAGE(T14:T18,T26:T30,T38:T42)</f>
        <v>17.753400000000003</v>
      </c>
      <c r="U55" s="9">
        <f>AVERAGE(U14:U18,U26:U30,U38:U42)</f>
        <v>27.10513808366652</v>
      </c>
      <c r="V55" s="9">
        <f>AVERAGE(V14:V18,V26:V30,V38:V42)</f>
        <v>34.01244468800308</v>
      </c>
      <c r="W55" s="10">
        <f>AVERAGE(W14:W18,W26:W30,W38:W42)</f>
        <v>0.7280434046898393</v>
      </c>
      <c r="Y55" s="9">
        <f>AVERAGE(Y14:Y18,Y26:Y30,Y38:Y42)</f>
        <v>22.498333333333335</v>
      </c>
      <c r="Z55" s="9">
        <f>AVERAGE(Z14:Z18,Z26:Z30,Z38:Z42)</f>
        <v>23.194319125390695</v>
      </c>
      <c r="AA55" s="9">
        <f>AVERAGE(AA14:AA18,AA26:AA30,AA38:AA42)</f>
        <v>27.60487871116191</v>
      </c>
      <c r="AB55" s="10">
        <f>AVERAGE(AB14:AB18,AB26:AB30,AB38:AB42)</f>
        <v>0.8680486234237521</v>
      </c>
      <c r="AD55" s="9">
        <f>AVERAGE(AD14:AD18,AD26:AD30,AD38:AD42)</f>
        <v>15.823266666666667</v>
      </c>
      <c r="AE55" s="9">
        <f>AVERAGE(AE14:AE18,AE26:AE30,AE38:AE42)</f>
        <v>21.52811525898766</v>
      </c>
      <c r="AF55" s="9">
        <f>AVERAGE(AF14:AF18,AF26:AF30,AF38:AF42)</f>
        <v>34.033929189672556</v>
      </c>
      <c r="AG55" s="10">
        <f>AVERAGE(AG14:AG18,AG26:AG30,AG38:AG42)</f>
        <v>0.5444423005628047</v>
      </c>
      <c r="AI55" s="9">
        <f>AVERAGE(AI14:AI18,AI26:AI30,AI38:AI42)</f>
        <v>16.48293333333333</v>
      </c>
      <c r="AJ55" s="9">
        <f>AVERAGE(AJ14:AJ18,AJ26:AJ30,AJ38:AJ42)</f>
        <v>30.206976519702245</v>
      </c>
      <c r="AK55" s="9">
        <f>AVERAGE(AK14:AK18,AK26:AK30,AK38:AK42)</f>
        <v>38.46429541017974</v>
      </c>
      <c r="AL55" s="10">
        <f>AVERAGE(AL14:AL18,AL26:AL30,AL38:AL42)</f>
        <v>0.7772692100860017</v>
      </c>
      <c r="AN55" s="9">
        <f>AVERAGE(AN14:AN18,AN26:AN30,AN38:AN42)</f>
        <v>18.324233333333332</v>
      </c>
      <c r="AO55" s="9">
        <f>AVERAGE(AO14:AO18,AO26:AO30,AO38:AO42)</f>
        <v>31.498595725334244</v>
      </c>
      <c r="AP55" s="9">
        <f>AVERAGE(AP14:AP18,AP26:AP30,AP38:AP42)</f>
        <v>37.388374187346194</v>
      </c>
      <c r="AQ55" s="10">
        <f>AVERAGE(AQ14:AQ18,AQ26:AQ30,AQ38:AQ42)</f>
        <v>0.8545027466990709</v>
      </c>
      <c r="AS55" s="9">
        <f>AVERAGE(AS14:AS18,AS26:AS30,AS38:AS42)</f>
        <v>9.920333333333334</v>
      </c>
      <c r="AT55" s="9">
        <f>AVERAGE(AT14:AT18,AT26:AT30,AT38:AT42)</f>
        <v>16.102676738607524</v>
      </c>
      <c r="AU55" s="9">
        <f>AVERAGE(AU14:AU18,AU26:AU30,AU38:AU42)</f>
        <v>32.808065476696285</v>
      </c>
      <c r="AV55" s="10">
        <f>AVERAGE(AV14:AV18,AV26:AV30,AV38:AV42)</f>
        <v>0.47382937396099317</v>
      </c>
    </row>
    <row r="56" spans="2:48" ht="12">
      <c r="B56" s="42" t="s">
        <v>54</v>
      </c>
      <c r="E56" s="9">
        <f>SUM(E26:E30,E38:E42)</f>
        <v>127.493</v>
      </c>
      <c r="F56" s="9">
        <f>SUM(F26:F30,F38:F42)</f>
        <v>121.57755223420372</v>
      </c>
      <c r="G56" s="9">
        <f>SUM(G26:G30,G38:G42)</f>
        <v>225.38806861199953</v>
      </c>
      <c r="H56" s="10"/>
      <c r="J56" s="9">
        <f>SUM(J14:J18,J26:J30,J38:J42)</f>
        <v>211.84400000000005</v>
      </c>
      <c r="K56" s="9">
        <f>SUM(K14:K18,K26:K30,K38:K42)</f>
        <v>372.9625893022518</v>
      </c>
      <c r="L56" s="9">
        <f>SUM(L14:L18,L26:L30,L38:L42)</f>
        <v>387.32736982354555</v>
      </c>
      <c r="M56" s="10"/>
      <c r="O56" s="9">
        <f>SUM(O14:O18,O26:O30,O38:O42)</f>
        <v>272.845</v>
      </c>
      <c r="P56" s="9">
        <f>SUM(P14:P18,P26:P30,P38:P42)</f>
        <v>349.3548791939138</v>
      </c>
      <c r="Q56" s="9">
        <f>SUM(Q14:Q18,Q26:Q30,Q38:Q42)</f>
        <v>513.5909327560815</v>
      </c>
      <c r="R56" s="10"/>
      <c r="T56" s="9">
        <f>SUM(T14:T18,T26:T30,T38:T42)</f>
        <v>177.53400000000002</v>
      </c>
      <c r="U56" s="9">
        <f>SUM(U14:U18,U26:U30,U38:U42)</f>
        <v>271.0513808366652</v>
      </c>
      <c r="V56" s="9">
        <f>SUM(V14:V18,V26:V30,V38:V42)</f>
        <v>272.09955750402463</v>
      </c>
      <c r="W56" s="10"/>
      <c r="Y56" s="9">
        <f>SUM(Y14:Y18,Y26:Y30,Y38:Y42)</f>
        <v>337.475</v>
      </c>
      <c r="Z56" s="9">
        <f>SUM(Z14:Z18,Z26:Z30,Z38:Z42)</f>
        <v>324.7204677554697</v>
      </c>
      <c r="AA56" s="9">
        <f>SUM(AA14:AA18,AA26:AA30,AA38:AA42)</f>
        <v>386.4683019562667</v>
      </c>
      <c r="AB56" s="10"/>
      <c r="AD56" s="9">
        <f>SUM(AD14:AD18,AD26:AD30,AD38:AD42)</f>
        <v>237.34900000000002</v>
      </c>
      <c r="AE56" s="9">
        <f>SUM(AE14:AE18,AE26:AE30,AE38:AE42)</f>
        <v>301.39361362582724</v>
      </c>
      <c r="AF56" s="9">
        <f>SUM(AF14:AF18,AF26:AF30,AF38:AF42)</f>
        <v>476.4750086554158</v>
      </c>
      <c r="AG56" s="10"/>
      <c r="AI56" s="9">
        <f>SUM(AI14:AI18,AI26:AI30,AI38:AI42)</f>
        <v>247.244</v>
      </c>
      <c r="AJ56" s="9">
        <f>SUM(AJ14:AJ18,AJ26:AJ30,AJ38:AJ42)</f>
        <v>453.10464779553365</v>
      </c>
      <c r="AK56" s="9">
        <f>SUM(AK14:AK18,AK26:AK30,AK38:AK42)</f>
        <v>538.5001357425164</v>
      </c>
      <c r="AL56" s="10"/>
      <c r="AN56" s="9">
        <f>SUM(AN14:AN18,AN26:AN30,AN38:AN42)</f>
        <v>274.8635</v>
      </c>
      <c r="AO56" s="9">
        <f>SUM(AO14:AO18,AO26:AO30,AO38:AO42)</f>
        <v>472.47893588001364</v>
      </c>
      <c r="AP56" s="9">
        <f>SUM(AP14:AP18,AP26:AP30,AP38:AP42)</f>
        <v>560.8256128101929</v>
      </c>
      <c r="AQ56" s="10"/>
      <c r="AS56" s="9">
        <f>SUM(AS14:AS18,AS26:AS30,AS38:AS42)</f>
        <v>148.805</v>
      </c>
      <c r="AT56" s="9">
        <f>SUM(AT14:AT18,AT26:AT30,AT38:AT42)</f>
        <v>209.3347976018978</v>
      </c>
      <c r="AU56" s="9">
        <f>SUM(AU14:AU18,AU26:AU30,AU38:AU42)</f>
        <v>459.312916673748</v>
      </c>
      <c r="AV56" s="10"/>
    </row>
    <row r="57" spans="2:48" ht="12">
      <c r="B57" s="42" t="s">
        <v>55</v>
      </c>
      <c r="E57" s="10">
        <f>E56/E47</f>
        <v>0.451026669256918</v>
      </c>
      <c r="F57" s="10">
        <f>F56/F47</f>
        <v>0.5173760271429941</v>
      </c>
      <c r="G57" s="10">
        <f>G56/G47</f>
        <v>0.5352848887430887</v>
      </c>
      <c r="H57" s="10"/>
      <c r="J57" s="10">
        <f>J56/J47</f>
        <v>0.5983963221115218</v>
      </c>
      <c r="K57" s="10">
        <f>K56/K47</f>
        <v>0.8186703754507133</v>
      </c>
      <c r="L57" s="10">
        <f>L56/L47</f>
        <v>0.7390829876421999</v>
      </c>
      <c r="M57" s="10"/>
      <c r="O57" s="10">
        <f>O56/O47</f>
        <v>0.6541555281170957</v>
      </c>
      <c r="P57" s="10">
        <f>P56/P47</f>
        <v>0.7923039875129015</v>
      </c>
      <c r="Q57" s="10">
        <f>Q56/Q47</f>
        <v>0.6825334775174654</v>
      </c>
      <c r="R57" s="10"/>
      <c r="T57" s="10">
        <f>T56/T47</f>
        <v>0.6610909822116797</v>
      </c>
      <c r="U57" s="10">
        <f>U56/U47</f>
        <v>0.8519407247295286</v>
      </c>
      <c r="V57" s="10">
        <f>V56/V47</f>
        <v>0.6377051961605653</v>
      </c>
      <c r="W57" s="10"/>
      <c r="Y57" s="10">
        <f>Y56/Y47</f>
        <v>0.7107355341441586</v>
      </c>
      <c r="Z57" s="10">
        <f>Z56/Z47</f>
        <v>0.8495560199499207</v>
      </c>
      <c r="AA57" s="10">
        <f>AA56/AA47</f>
        <v>0.7234617006981165</v>
      </c>
      <c r="AB57" s="10"/>
      <c r="AD57" s="10">
        <f>AD56/AD47</f>
        <v>0.591920814203167</v>
      </c>
      <c r="AE57" s="10">
        <f>AE56/AE47</f>
        <v>0.8070258656322984</v>
      </c>
      <c r="AF57" s="10">
        <f>AF56/AF47</f>
        <v>0.7030062543706519</v>
      </c>
      <c r="AG57" s="10"/>
      <c r="AI57" s="10">
        <f>AI56/AI47</f>
        <v>0.6624138974995111</v>
      </c>
      <c r="AJ57" s="10">
        <f>AJ56/AJ47</f>
        <v>0.9031013261300341</v>
      </c>
      <c r="AK57" s="10">
        <f>AK56/AK47</f>
        <v>0.8722503893384933</v>
      </c>
      <c r="AL57" s="10"/>
      <c r="AN57" s="10">
        <f>AN56/AN47</f>
        <v>0.6107853823137596</v>
      </c>
      <c r="AO57" s="10">
        <f>AO56/AO47</f>
        <v>0.874469914310149</v>
      </c>
      <c r="AP57" s="10">
        <f>AP56/AP47</f>
        <v>0.7854869560577155</v>
      </c>
      <c r="AQ57" s="10"/>
      <c r="AS57" s="10">
        <f>AS56/AS47</f>
        <v>0.509717883371698</v>
      </c>
      <c r="AT57" s="10">
        <f>AT56/AT47</f>
        <v>0.7405311602361189</v>
      </c>
      <c r="AU57" s="10">
        <f>AU56/AU47</f>
        <v>0.7414161252910427</v>
      </c>
      <c r="AV57" s="10"/>
    </row>
    <row r="58" spans="2:48" ht="12">
      <c r="B58" s="42"/>
      <c r="E58" s="10"/>
      <c r="F58" s="10"/>
      <c r="G58" s="10"/>
      <c r="H58" s="10"/>
      <c r="J58" s="10"/>
      <c r="K58" s="10"/>
      <c r="L58" s="10"/>
      <c r="M58" s="10"/>
      <c r="O58" s="10"/>
      <c r="P58" s="10"/>
      <c r="Q58" s="10"/>
      <c r="R58" s="10"/>
      <c r="T58" s="10"/>
      <c r="U58" s="10"/>
      <c r="V58" s="10"/>
      <c r="W58" s="10"/>
      <c r="Y58" s="10"/>
      <c r="Z58" s="10"/>
      <c r="AA58" s="10"/>
      <c r="AB58" s="10"/>
      <c r="AD58" s="10"/>
      <c r="AE58" s="10"/>
      <c r="AF58" s="10"/>
      <c r="AG58" s="10"/>
      <c r="AI58" s="10"/>
      <c r="AJ58" s="10"/>
      <c r="AK58" s="10"/>
      <c r="AL58" s="10"/>
      <c r="AN58" s="10"/>
      <c r="AO58" s="10"/>
      <c r="AP58" s="10"/>
      <c r="AQ58" s="10"/>
      <c r="AS58" s="10"/>
      <c r="AT58" s="10"/>
      <c r="AU58" s="10"/>
      <c r="AV58" s="10"/>
    </row>
    <row r="59" spans="2:48" ht="12">
      <c r="B59" s="42" t="s">
        <v>56</v>
      </c>
      <c r="E59" s="9">
        <f>SUM(E27:E29,E39:E41)</f>
        <v>73.55000000000001</v>
      </c>
      <c r="F59" s="9">
        <f>SUM(F27:F29,F39:F41)</f>
        <v>94.35536193290054</v>
      </c>
      <c r="G59" s="9">
        <f>SUM(G27:G29,G39:G41)</f>
        <v>157.70193753996531</v>
      </c>
      <c r="H59" s="10"/>
      <c r="J59" s="9">
        <f>SUM(J15:J17,J27:J29,J39:J41)</f>
        <v>178.26800000000003</v>
      </c>
      <c r="K59" s="9">
        <f>SUM(K15:K17,K27:K29,K39:K41)</f>
        <v>346.3550560363097</v>
      </c>
      <c r="L59" s="9">
        <f>SUM(L15:L17,L27:L29,L39:L41)</f>
        <v>336.0643879247899</v>
      </c>
      <c r="M59" s="10"/>
      <c r="O59" s="9">
        <f>SUM(O15:O17,O27:O29,O39:O41)</f>
        <v>184.04500000000002</v>
      </c>
      <c r="P59" s="9">
        <f>SUM(P15:P17,P27:P29,P39:P41)</f>
        <v>283.7200618311686</v>
      </c>
      <c r="Q59" s="9">
        <f>SUM(Q15:Q17,Q27:Q29,Q39:Q41)</f>
        <v>413.8859441119481</v>
      </c>
      <c r="R59" s="10"/>
      <c r="T59" s="9">
        <f>SUM(T15:T17,T27:T29,T39:T41)</f>
        <v>114.545</v>
      </c>
      <c r="U59" s="9">
        <f>SUM(U15:U17,U27:U29,U39:U41)</f>
        <v>231.78860104687766</v>
      </c>
      <c r="V59" s="9">
        <f>SUM(V15:V17,V27:V29,V39:V41)</f>
        <v>218.8155033306186</v>
      </c>
      <c r="W59" s="10"/>
      <c r="Y59" s="9">
        <f>SUM(Y15:Y17,Y27:Y29,Y39:Y41)</f>
        <v>223.808</v>
      </c>
      <c r="Z59" s="9">
        <f>SUM(Z15:Z17,Z27:Z29,Z39:Z41)</f>
        <v>256.9138354798972</v>
      </c>
      <c r="AA59" s="9">
        <f>SUM(AA15:AA17,AA27:AA29,AA39:AA41)</f>
        <v>309.9151567007153</v>
      </c>
      <c r="AB59" s="10"/>
      <c r="AD59" s="9">
        <f>SUM(AD15:AD17,AD27:AD29,AD39:AD41)</f>
        <v>141.21299999999997</v>
      </c>
      <c r="AE59" s="9">
        <f>SUM(AE15:AE17,AE27:AE29,AE39:AE41)</f>
        <v>207.70290090207263</v>
      </c>
      <c r="AF59" s="9">
        <f>SUM(AF15:AF17,AF27:AF29,AF39:AF41)</f>
        <v>383.87389210516926</v>
      </c>
      <c r="AG59" s="10"/>
      <c r="AI59" s="9">
        <f>SUM(AI15:AI17,AI27:AI29,AI39:AI41)</f>
        <v>159.098</v>
      </c>
      <c r="AJ59" s="9">
        <f>SUM(AJ15:AJ17,AJ27:AJ29,AJ39:AJ41)</f>
        <v>375.06399134180805</v>
      </c>
      <c r="AK59" s="9">
        <f>SUM(AK15:AK17,AK27:AK29,AK39:AK41)</f>
        <v>453.26065678722745</v>
      </c>
      <c r="AL59" s="10"/>
      <c r="AN59" s="9">
        <f>SUM(AN15:AN17,AN27:AN29,AN39:AN41)</f>
        <v>177.198</v>
      </c>
      <c r="AO59" s="9">
        <f>SUM(AO15:AO17,AO27:AO29,AO39:AO41)</f>
        <v>373.96764459089104</v>
      </c>
      <c r="AP59" s="9">
        <f>SUM(AP15:AP17,AP27:AP29,AP39:AP41)</f>
        <v>447.4132957454861</v>
      </c>
      <c r="AQ59" s="10"/>
      <c r="AS59" s="9">
        <f>SUM(AS15:AS17,AS27:AS29,AS39:AS41)</f>
        <v>90.363</v>
      </c>
      <c r="AT59" s="9">
        <f>SUM(AT15:AT17,AT27:AT29,AT39:AT41)</f>
        <v>164.28392545098612</v>
      </c>
      <c r="AU59" s="9">
        <f>SUM(AU15:AU17,AU27:AU29,AU39:AU41)</f>
        <v>408.9725043053221</v>
      </c>
      <c r="AV59" s="10"/>
    </row>
    <row r="60" spans="2:48" ht="12">
      <c r="B60" s="42" t="s">
        <v>57</v>
      </c>
      <c r="E60" s="10">
        <f>E59/E47</f>
        <v>0.26019476774290606</v>
      </c>
      <c r="F60" s="10">
        <f>F59/F47</f>
        <v>0.4015313797603298</v>
      </c>
      <c r="G60" s="10">
        <f>G59/G47</f>
        <v>0.37453386335178707</v>
      </c>
      <c r="H60" s="10"/>
      <c r="J60" s="10">
        <f>J59/J47</f>
        <v>0.5035541037281054</v>
      </c>
      <c r="K60" s="10">
        <f>K59/K47</f>
        <v>0.7602655920395996</v>
      </c>
      <c r="L60" s="10">
        <f>L59/L47</f>
        <v>0.6412649640038478</v>
      </c>
      <c r="M60" s="10"/>
      <c r="O60" s="10">
        <f>O59/O47</f>
        <v>0.44125439048657983</v>
      </c>
      <c r="P60" s="10">
        <f>P59/P47</f>
        <v>0.6434503987604763</v>
      </c>
      <c r="Q60" s="10">
        <f>Q59/Q47</f>
        <v>0.5500311526420386</v>
      </c>
      <c r="R60" s="10"/>
      <c r="T60" s="10">
        <f>T59/T47</f>
        <v>0.42653613706353066</v>
      </c>
      <c r="U60" s="10">
        <f>U59/U47</f>
        <v>0.728534007649699</v>
      </c>
      <c r="V60" s="10">
        <f>V59/V47</f>
        <v>0.5128262050641558</v>
      </c>
      <c r="W60" s="10"/>
      <c r="Y60" s="10">
        <f>Y59/Y47</f>
        <v>0.4713483915126626</v>
      </c>
      <c r="Z60" s="10">
        <f>Z59/Z47</f>
        <v>0.6721556452817523</v>
      </c>
      <c r="AA60" s="10">
        <f>AA59/AA47</f>
        <v>0.5801555915553325</v>
      </c>
      <c r="AB60" s="10"/>
      <c r="AD60" s="10">
        <f>AD59/AD47</f>
        <v>0.35216880600327705</v>
      </c>
      <c r="AE60" s="10">
        <f>AE59/AE47</f>
        <v>0.5561551599528342</v>
      </c>
      <c r="AF60" s="10">
        <f>AF59/AF47</f>
        <v>0.5663796466494306</v>
      </c>
      <c r="AG60" s="10"/>
      <c r="AI60" s="10">
        <f>AI59/AI47</f>
        <v>0.42625392836379133</v>
      </c>
      <c r="AJ60" s="10">
        <f>AJ59/AJ47</f>
        <v>0.7475553155598182</v>
      </c>
      <c r="AK60" s="10">
        <f>AK59/AK47</f>
        <v>0.7341814014760435</v>
      </c>
      <c r="AL60" s="10"/>
      <c r="AN60" s="10">
        <f>AN59/AN47</f>
        <v>0.39375889550716475</v>
      </c>
      <c r="AO60" s="10">
        <f>AO59/AO47</f>
        <v>0.6921439862944759</v>
      </c>
      <c r="AP60" s="10">
        <f>AP59/AP47</f>
        <v>0.6266427562284206</v>
      </c>
      <c r="AQ60" s="10"/>
      <c r="AS60" s="10">
        <f>AS59/AS47</f>
        <v>0.3095301709963828</v>
      </c>
      <c r="AT60" s="10">
        <f>AT59/AT47</f>
        <v>0.581161695599814</v>
      </c>
      <c r="AU60" s="10">
        <f>AU59/AU47</f>
        <v>0.6601573752562326</v>
      </c>
      <c r="AV60" s="10"/>
    </row>
    <row r="62" ht="12">
      <c r="B62" s="42" t="s">
        <v>58</v>
      </c>
    </row>
    <row r="63" spans="2:48" ht="12">
      <c r="B63" s="7" t="s">
        <v>46</v>
      </c>
      <c r="E63" s="9">
        <f>AVERAGE(E27:E29,E39:E41,)</f>
        <v>10.507142857142858</v>
      </c>
      <c r="F63" s="9">
        <f>AVERAGE(F27:F29,F39:F41,)</f>
        <v>18.871072386580106</v>
      </c>
      <c r="G63" s="9">
        <f>AVERAGE(G27:G29,G39:G41,)</f>
        <v>22.528848219995044</v>
      </c>
      <c r="H63" s="10">
        <f>AVERAGE(H27:H29,H39:H41,)</f>
        <v>0.6173719719061099</v>
      </c>
      <c r="J63" s="9">
        <f>AVERAGE(J15:J17,J27:J29,J39:J41,)</f>
        <v>17.826800000000002</v>
      </c>
      <c r="K63" s="9">
        <f>AVERAGE(K15:K17,K27:K29,K39:K41,)</f>
        <v>34.63550560363097</v>
      </c>
      <c r="L63" s="9">
        <f>AVERAGE(L15:L17,L27:L29,L39:L41,)</f>
        <v>33.60643879247899</v>
      </c>
      <c r="M63" s="10">
        <f>AVERAGE(M15:M17,M27:M29,M39:M41,)</f>
        <v>0.8667026778207856</v>
      </c>
      <c r="O63" s="9">
        <f>AVERAGE(O15:O17,O27:O29,O39:O41,)</f>
        <v>18.404500000000002</v>
      </c>
      <c r="P63" s="9">
        <f>AVERAGE(P15:P17,P27:P29,P39:P41,)</f>
        <v>31.52445131457429</v>
      </c>
      <c r="Q63" s="9">
        <f>AVERAGE(Q15:Q17,Q27:Q29,Q39:Q41,)</f>
        <v>41.38859441119481</v>
      </c>
      <c r="R63" s="10">
        <f>AVERAGE(R15:R17,R27:R29,R39:R41,)</f>
        <v>0.6789804558757481</v>
      </c>
      <c r="T63" s="9">
        <f>AVERAGE(T15:T17,T27:T29,T39:T41,)</f>
        <v>16.36357142857143</v>
      </c>
      <c r="U63" s="9">
        <f>AVERAGE(U15:U17,U27:U29,U39:U41,)</f>
        <v>33.11265729241109</v>
      </c>
      <c r="V63" s="9">
        <f>AVERAGE(V15:V17,V27:V29,V39:V41,)</f>
        <v>43.76310066612372</v>
      </c>
      <c r="W63" s="10">
        <f>AVERAGE(W15:W17,W27:W29,W39:W41,)</f>
        <v>0.6109520232182274</v>
      </c>
      <c r="Y63" s="9">
        <f>AVERAGE(Y15:Y17,Y27:Y29,Y39:Y41,)</f>
        <v>22.3808</v>
      </c>
      <c r="Z63" s="9">
        <f>AVERAGE(Z15:Z17,Z27:Z29,Z39:Z41,)</f>
        <v>28.54598171998858</v>
      </c>
      <c r="AA63" s="9">
        <f>AVERAGE(AA15:AA17,AA27:AA29,AA39:AA41,)</f>
        <v>34.435017411190586</v>
      </c>
      <c r="AB63" s="10">
        <f>AVERAGE(AB15:AB17,AB27:AB29,AB39:AB41,)</f>
        <v>0.7832061365041051</v>
      </c>
      <c r="AD63" s="9">
        <f>AVERAGE(AD15:AD17,AD27:AD29,AD39:AD41,)</f>
        <v>14.121299999999996</v>
      </c>
      <c r="AE63" s="9">
        <f>AVERAGE(AE15:AE17,AE27:AE29,AE39:AE41,)</f>
        <v>23.07810010023029</v>
      </c>
      <c r="AF63" s="9">
        <f>AVERAGE(AF15:AF17,AF27:AF29,AF39:AF41,)</f>
        <v>38.38738921051693</v>
      </c>
      <c r="AG63" s="10">
        <f>AVERAGE(AG15:AG17,AG27:AG29,AG39:AG41,)</f>
        <v>0.522249375189816</v>
      </c>
      <c r="AI63" s="9">
        <f>AVERAGE(AI15:AI17,AI27:AI29,AI39:AI41,)</f>
        <v>15.9098</v>
      </c>
      <c r="AJ63" s="9">
        <f>AVERAGE(AJ15:AJ17,AJ27:AJ29,AJ39:AJ41,)</f>
        <v>37.5063991341808</v>
      </c>
      <c r="AK63" s="9">
        <f>AVERAGE(AK15:AK17,AK27:AK29,AK39:AK41,)</f>
        <v>45.32606567872274</v>
      </c>
      <c r="AL63" s="10">
        <f>AVERAGE(AL15:AL17,AL27:AL29,AL39:AL41,)</f>
        <v>0.7512472268873521</v>
      </c>
      <c r="AN63" s="9">
        <f>AVERAGE(AN15:AN17,AN27:AN29,AN39:AN41,)</f>
        <v>17.7198</v>
      </c>
      <c r="AO63" s="9">
        <f>AVERAGE(AO15:AO17,AO27:AO29,AO39:AO41,)</f>
        <v>37.396764459089106</v>
      </c>
      <c r="AP63" s="9">
        <f>AVERAGE(AP15:AP17,AP27:AP29,AP39:AP41,)</f>
        <v>44.74132957454861</v>
      </c>
      <c r="AQ63" s="10">
        <f>AVERAGE(AQ15:AQ17,AQ27:AQ29,AQ39:AQ41,)</f>
        <v>0.7069393315587137</v>
      </c>
      <c r="AS63" s="9">
        <f>AVERAGE(AS15:AS17,AS27:AS29,AS39:AS41,)</f>
        <v>9.0363</v>
      </c>
      <c r="AT63" s="9">
        <f>AVERAGE(AT15:AT17,AT27:AT29,AT39:AT41,)</f>
        <v>20.535490681373265</v>
      </c>
      <c r="AU63" s="9">
        <f>AVERAGE(AU15:AU17,AU27:AU29,AU39:AU41,)</f>
        <v>40.89725043053221</v>
      </c>
      <c r="AV63" s="10">
        <f>AVERAGE(AV15:AV17,AV27:AV29,AV39:AV41,)</f>
        <v>0.3994782577402625</v>
      </c>
    </row>
    <row r="64" spans="2:47" ht="12">
      <c r="B64" s="7" t="s">
        <v>59</v>
      </c>
      <c r="E64" s="9">
        <f>STDEV(E27:E29,E39:E41,)</f>
        <v>8.45341428908208</v>
      </c>
      <c r="F64" s="9">
        <f>STDEV(F27:F29,F39:F41,)</f>
        <v>21.736264008941028</v>
      </c>
      <c r="G64" s="9">
        <f>STDEV(G27:G29,G39:G41,)</f>
        <v>16.86455071765912</v>
      </c>
      <c r="J64" s="9">
        <f>STDEV(J15:J17,J27:J29,J39:J41,)</f>
        <v>10.332060102203986</v>
      </c>
      <c r="K64" s="9">
        <f>STDEV(K15:K17,K27:K29,K39:K41,)</f>
        <v>47.48347473391393</v>
      </c>
      <c r="L64" s="9">
        <f>STDEV(L15:L17,L27:L29,L39:L41,)</f>
        <v>41.936428634891605</v>
      </c>
      <c r="O64" s="9">
        <f>STDEV(O15:O17,O27:O29,O39:O41,)</f>
        <v>10.02847256842015</v>
      </c>
      <c r="P64" s="9">
        <f>STDEV(P15:P17,P27:P29,P39:P41,)</f>
        <v>22.459500501627716</v>
      </c>
      <c r="Q64" s="9">
        <f>STDEV(Q15:Q17,Q27:Q29,Q39:Q41,)</f>
        <v>23.089754437624894</v>
      </c>
      <c r="T64" s="9">
        <f>STDEV(T15:T17,T27:T29,T39:T41,)</f>
        <v>8.705233940129407</v>
      </c>
      <c r="U64" s="9">
        <f>STDEV(U15:U17,U27:U29,U39:U41,)</f>
        <v>31.256116302252497</v>
      </c>
      <c r="V64" s="9">
        <f>STDEV(V15:V17,V27:V29,V39:V41,)</f>
        <v>32.42004246909522</v>
      </c>
      <c r="Y64" s="9">
        <f>STDEV(Y15:Y17,Y27:Y29,Y39:Y41,)</f>
        <v>16.32097615408534</v>
      </c>
      <c r="Z64" s="9">
        <f>STDEV(Z15:Z17,Z27:Z29,Z39:Z41,)</f>
        <v>15.562532129887884</v>
      </c>
      <c r="AA64" s="9">
        <f>STDEV(AA15:AA17,AA27:AA29,AA39:AA41,)</f>
        <v>18.607527908967864</v>
      </c>
      <c r="AD64" s="9">
        <f>STDEV(AD15:AD17,AD27:AD29,AD39:AD41,)</f>
        <v>8.941301621004508</v>
      </c>
      <c r="AE64" s="9">
        <f>STDEV(AE15:AE17,AE27:AE29,AE39:AE41,)</f>
        <v>13.92353635033307</v>
      </c>
      <c r="AF64" s="9">
        <f>STDEV(AF15:AF17,AF27:AF29,AF39:AF41,)</f>
        <v>16.414341021691282</v>
      </c>
      <c r="AI64" s="9">
        <f>STDEV(AI15:AI17,AI27:AI29,AI39:AI41,)</f>
        <v>10.478168561346969</v>
      </c>
      <c r="AJ64" s="9">
        <f>STDEV(AJ15:AJ17,AJ27:AJ29,AJ39:AJ41,)</f>
        <v>33.60202244327458</v>
      </c>
      <c r="AK64" s="9">
        <f>STDEV(AK15:AK17,AK27:AK29,AK39:AK41,)</f>
        <v>42.39597077077863</v>
      </c>
      <c r="AN64" s="9">
        <f>STDEV(AN15:AN17,AN27:AN29,AN39:AN41,)</f>
        <v>11.482924267508404</v>
      </c>
      <c r="AO64" s="9">
        <f>STDEV(AO15:AO17,AO27:AO29,AO39:AO41,)</f>
        <v>28.417389215097877</v>
      </c>
      <c r="AP64" s="9">
        <f>STDEV(AP15:AP17,AP27:AP29,AP39:AP41,)</f>
        <v>29.70250369193383</v>
      </c>
      <c r="AS64" s="9">
        <f>STDEV(AS15:AS17,AS27:AS29,AS39:AS41,)</f>
        <v>8.115939215176791</v>
      </c>
      <c r="AT64" s="9">
        <f>STDEV(AT15:AT17,AT27:AT29,AT39:AT41,)</f>
        <v>14.204455905043782</v>
      </c>
      <c r="AU64" s="9">
        <f>STDEV(AU15:AU17,AU27:AU29,AU39:AU41,)</f>
        <v>26.477567549924466</v>
      </c>
    </row>
    <row r="77" spans="10:12" ht="12">
      <c r="J77" s="9"/>
      <c r="K77" s="9"/>
      <c r="L77" s="9"/>
    </row>
  </sheetData>
  <sheetProtection/>
  <conditionalFormatting sqref="E10:AV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G37" sqref="G37"/>
    </sheetView>
  </sheetViews>
  <sheetFormatPr defaultColWidth="11.421875" defaultRowHeight="12.75"/>
  <sheetData>
    <row r="1" spans="2:15" ht="12">
      <c r="B1" s="45" t="s">
        <v>9</v>
      </c>
      <c r="C1" s="46"/>
      <c r="D1" s="46"/>
      <c r="E1" s="46"/>
      <c r="J1" s="57" t="s">
        <v>78</v>
      </c>
      <c r="K1" s="57"/>
      <c r="L1" s="57"/>
      <c r="M1" s="57"/>
      <c r="N1" s="57"/>
      <c r="O1" s="57"/>
    </row>
    <row r="2" spans="2:8" ht="12">
      <c r="B2" s="46" t="s">
        <v>30</v>
      </c>
      <c r="C2" s="46" t="s">
        <v>27</v>
      </c>
      <c r="D2" s="46" t="s">
        <v>28</v>
      </c>
      <c r="E2" s="47" t="s">
        <v>29</v>
      </c>
      <c r="F2" s="47" t="s">
        <v>27</v>
      </c>
      <c r="G2" s="47" t="s">
        <v>28</v>
      </c>
      <c r="H2" s="47" t="s">
        <v>60</v>
      </c>
    </row>
    <row r="3" spans="2:15" ht="12">
      <c r="B3" s="46" t="s">
        <v>33</v>
      </c>
      <c r="C3" s="46" t="s">
        <v>39</v>
      </c>
      <c r="D3" s="46" t="s">
        <v>39</v>
      </c>
      <c r="E3" s="46"/>
      <c r="F3" s="46" t="s">
        <v>61</v>
      </c>
      <c r="G3" s="46" t="s">
        <v>62</v>
      </c>
      <c r="H3" s="46" t="s">
        <v>63</v>
      </c>
      <c r="K3" s="56">
        <v>94</v>
      </c>
      <c r="L3" s="56">
        <v>95</v>
      </c>
      <c r="M3" s="56">
        <v>96</v>
      </c>
      <c r="N3" s="56" t="s">
        <v>76</v>
      </c>
      <c r="O3" s="56" t="s">
        <v>77</v>
      </c>
    </row>
    <row r="4" spans="1:15" ht="12">
      <c r="A4" s="8">
        <v>34335</v>
      </c>
      <c r="B4" s="46"/>
      <c r="C4" s="46"/>
      <c r="D4" s="46"/>
      <c r="E4" s="46"/>
      <c r="J4" s="5" t="s">
        <v>64</v>
      </c>
      <c r="K4" s="46" t="s">
        <v>80</v>
      </c>
      <c r="L4" s="54">
        <v>0.010023021978938715</v>
      </c>
      <c r="M4" s="54">
        <v>0.03183084132456063</v>
      </c>
      <c r="N4" s="55">
        <f>AVERAGE(K4:M4)</f>
        <v>0.02092693165174967</v>
      </c>
      <c r="O4" s="54">
        <f>STDEV(K4:M4)</f>
        <v>0.015420456942180432</v>
      </c>
    </row>
    <row r="5" spans="1:15" ht="12">
      <c r="A5" s="8">
        <v>34366</v>
      </c>
      <c r="B5" s="46"/>
      <c r="C5" s="46"/>
      <c r="D5" s="46"/>
      <c r="E5" s="46"/>
      <c r="J5" s="5" t="s">
        <v>65</v>
      </c>
      <c r="K5" s="46" t="s">
        <v>80</v>
      </c>
      <c r="L5" s="54">
        <v>0.03729450911353074</v>
      </c>
      <c r="M5" s="54">
        <v>0.01841617947181254</v>
      </c>
      <c r="N5" s="55">
        <f aca="true" t="shared" si="0" ref="N5:N15">AVERAGE(K5:M5)</f>
        <v>0.02785534429267164</v>
      </c>
      <c r="O5" s="54">
        <f aca="true" t="shared" si="1" ref="O5:O15">STDEV(K5:M5)</f>
        <v>0.013348994907133937</v>
      </c>
    </row>
    <row r="6" spans="1:15" ht="12">
      <c r="A6" s="8">
        <v>34394</v>
      </c>
      <c r="B6" s="46"/>
      <c r="C6" s="46"/>
      <c r="D6" s="46"/>
      <c r="E6" s="46"/>
      <c r="J6" s="5" t="s">
        <v>66</v>
      </c>
      <c r="K6" s="46" t="s">
        <v>80</v>
      </c>
      <c r="L6" s="54">
        <v>0.05034408894476875</v>
      </c>
      <c r="M6" s="54">
        <v>0.2313801280116766</v>
      </c>
      <c r="N6" s="55">
        <f>AVERAGE(K6:M6)</f>
        <v>0.14086210847822267</v>
      </c>
      <c r="O6" s="54">
        <f t="shared" si="1"/>
        <v>0.12801181086336327</v>
      </c>
    </row>
    <row r="7" spans="1:15" ht="12">
      <c r="A7" s="8">
        <v>34425</v>
      </c>
      <c r="B7" s="48">
        <v>4.11</v>
      </c>
      <c r="C7" s="49">
        <v>5.550529615404549</v>
      </c>
      <c r="D7" s="49">
        <v>11.29428196337604</v>
      </c>
      <c r="E7" s="50">
        <f>C7/D7</f>
        <v>0.49144599306120096</v>
      </c>
      <c r="F7" s="55">
        <f>C7*0.01</f>
        <v>0.05550529615404549</v>
      </c>
      <c r="G7" s="55">
        <f>D7*0.01</f>
        <v>0.1129428196337604</v>
      </c>
      <c r="H7" s="55">
        <f>G7-F7</f>
        <v>0.05743752347971492</v>
      </c>
      <c r="J7" s="5" t="s">
        <v>67</v>
      </c>
      <c r="K7" s="54">
        <v>0.05550529615404549</v>
      </c>
      <c r="L7" s="54">
        <v>0.08796998512445703</v>
      </c>
      <c r="M7" s="54">
        <v>0.11706917574854914</v>
      </c>
      <c r="N7" s="55">
        <f t="shared" si="0"/>
        <v>0.08684815234235055</v>
      </c>
      <c r="O7" s="54">
        <f t="shared" si="1"/>
        <v>0.030797267724181218</v>
      </c>
    </row>
    <row r="8" spans="1:15" ht="12">
      <c r="A8" s="13">
        <v>34455</v>
      </c>
      <c r="B8" s="51">
        <v>1.85</v>
      </c>
      <c r="C8" s="52"/>
      <c r="D8" s="52">
        <v>7.7581338563007955</v>
      </c>
      <c r="E8" s="53"/>
      <c r="F8" s="55">
        <f>C8*0.01</f>
        <v>0</v>
      </c>
      <c r="G8" s="55">
        <f aca="true" t="shared" si="2" ref="G8:G39">D8*0.01</f>
        <v>0.07758133856300796</v>
      </c>
      <c r="H8" s="55">
        <f aca="true" t="shared" si="3" ref="H8:H39">G8-F8</f>
        <v>0.07758133856300796</v>
      </c>
      <c r="J8" s="5" t="s">
        <v>68</v>
      </c>
      <c r="K8" s="54" t="s">
        <v>80</v>
      </c>
      <c r="L8" s="54">
        <v>0.09441451786901427</v>
      </c>
      <c r="M8" s="54">
        <v>0.0357516594636396</v>
      </c>
      <c r="N8" s="55">
        <f t="shared" si="0"/>
        <v>0.06508308866632694</v>
      </c>
      <c r="O8" s="54">
        <f t="shared" si="1"/>
        <v>0.04148090498222668</v>
      </c>
    </row>
    <row r="9" spans="1:15" ht="12">
      <c r="A9" s="13">
        <v>34486</v>
      </c>
      <c r="B9" s="51">
        <v>36.169</v>
      </c>
      <c r="C9" s="52">
        <v>44.619147454961286</v>
      </c>
      <c r="D9" s="52">
        <v>42.62153439704739</v>
      </c>
      <c r="E9" s="53">
        <f aca="true" t="shared" si="4" ref="E9:E39">C9/D9</f>
        <v>1.046868633102338</v>
      </c>
      <c r="F9" s="55">
        <f aca="true" t="shared" si="5" ref="F9:F39">C9*0.01</f>
        <v>0.4461914745496129</v>
      </c>
      <c r="G9" s="55">
        <f t="shared" si="2"/>
        <v>0.4262153439704739</v>
      </c>
      <c r="H9" s="55"/>
      <c r="J9" s="5" t="s">
        <v>69</v>
      </c>
      <c r="K9" s="54">
        <v>0.4461914745496129</v>
      </c>
      <c r="L9" s="54">
        <v>0.11475492908715369</v>
      </c>
      <c r="M9" s="54">
        <v>0.24478746356538683</v>
      </c>
      <c r="N9" s="55">
        <f t="shared" si="0"/>
        <v>0.26857795573405113</v>
      </c>
      <c r="O9" s="54">
        <f t="shared" si="1"/>
        <v>0.16699412131941246</v>
      </c>
    </row>
    <row r="10" spans="1:15" ht="12">
      <c r="A10" s="13">
        <v>34516</v>
      </c>
      <c r="B10" s="51">
        <v>24.4</v>
      </c>
      <c r="C10" s="52">
        <v>165.4309864034308</v>
      </c>
      <c r="D10" s="52">
        <v>149.01721905192235</v>
      </c>
      <c r="E10" s="53">
        <f t="shared" si="4"/>
        <v>1.1101467834115826</v>
      </c>
      <c r="F10" s="55">
        <f t="shared" si="5"/>
        <v>1.6543098640343081</v>
      </c>
      <c r="G10" s="55">
        <f t="shared" si="2"/>
        <v>1.4901721905192236</v>
      </c>
      <c r="H10" s="55"/>
      <c r="J10" s="5" t="s">
        <v>70</v>
      </c>
      <c r="K10" s="54">
        <v>1.6543098640343081</v>
      </c>
      <c r="L10" s="54">
        <v>0.15071567342931105</v>
      </c>
      <c r="M10" s="54">
        <v>0.19916252883818938</v>
      </c>
      <c r="N10" s="55">
        <f t="shared" si="0"/>
        <v>0.6680626887672695</v>
      </c>
      <c r="O10" s="54">
        <f t="shared" si="1"/>
        <v>0.8544585376081228</v>
      </c>
    </row>
    <row r="11" spans="1:15" ht="12">
      <c r="A11" s="13">
        <v>34547</v>
      </c>
      <c r="B11" s="51">
        <v>13.72</v>
      </c>
      <c r="C11" s="52">
        <v>22.82844810751341</v>
      </c>
      <c r="D11" s="52">
        <v>18.617064447212954</v>
      </c>
      <c r="E11" s="53">
        <f t="shared" si="4"/>
        <v>1.2262109406260833</v>
      </c>
      <c r="F11" s="55">
        <f t="shared" si="5"/>
        <v>0.2282844810751341</v>
      </c>
      <c r="G11" s="55">
        <f t="shared" si="2"/>
        <v>0.18617064447212955</v>
      </c>
      <c r="H11" s="55"/>
      <c r="J11" s="5" t="s">
        <v>71</v>
      </c>
      <c r="K11" s="54">
        <v>0.2282844810751341</v>
      </c>
      <c r="L11" s="54">
        <v>0.12618659119810458</v>
      </c>
      <c r="M11" s="54">
        <v>0.299157554585897</v>
      </c>
      <c r="N11" s="55">
        <f t="shared" si="0"/>
        <v>0.21787620895304524</v>
      </c>
      <c r="O11" s="54">
        <f t="shared" si="1"/>
        <v>0.0869539397626746</v>
      </c>
    </row>
    <row r="12" spans="1:15" ht="12">
      <c r="A12" s="13">
        <v>34578</v>
      </c>
      <c r="B12" s="51">
        <v>10.29</v>
      </c>
      <c r="C12" s="52">
        <v>5.852574751830385</v>
      </c>
      <c r="D12" s="52">
        <v>10.51346337721196</v>
      </c>
      <c r="E12" s="53">
        <f t="shared" si="4"/>
        <v>0.5566742891325328</v>
      </c>
      <c r="F12" s="55">
        <f t="shared" si="5"/>
        <v>0.058525747518303854</v>
      </c>
      <c r="G12" s="55">
        <f t="shared" si="2"/>
        <v>0.1051346337721196</v>
      </c>
      <c r="H12" s="55">
        <f t="shared" si="3"/>
        <v>0.04660888625381574</v>
      </c>
      <c r="J12" s="5" t="s">
        <v>72</v>
      </c>
      <c r="K12" s="54">
        <v>0.058525747518303854</v>
      </c>
      <c r="L12" s="54">
        <v>0.0259117921565351</v>
      </c>
      <c r="M12" s="54">
        <v>0.05147161565192874</v>
      </c>
      <c r="N12" s="55">
        <f t="shared" si="0"/>
        <v>0.045303051775589236</v>
      </c>
      <c r="O12" s="54">
        <f t="shared" si="1"/>
        <v>0.017159717547419625</v>
      </c>
    </row>
    <row r="13" spans="1:15" ht="12">
      <c r="A13" s="8">
        <v>34608</v>
      </c>
      <c r="B13" s="48">
        <v>15.24</v>
      </c>
      <c r="C13" s="49">
        <v>1.8860239670487882</v>
      </c>
      <c r="D13" s="49">
        <v>4.143730128298198</v>
      </c>
      <c r="E13" s="50">
        <f t="shared" si="4"/>
        <v>0.4551512547037819</v>
      </c>
      <c r="F13" s="55">
        <f t="shared" si="5"/>
        <v>0.01886023967048788</v>
      </c>
      <c r="G13" s="55">
        <f t="shared" si="2"/>
        <v>0.04143730128298199</v>
      </c>
      <c r="H13" s="55">
        <f t="shared" si="3"/>
        <v>0.022577061612494106</v>
      </c>
      <c r="J13" s="5" t="s">
        <v>73</v>
      </c>
      <c r="K13" s="54">
        <v>0.01886023967048788</v>
      </c>
      <c r="L13" s="54">
        <v>0.03432739956038884</v>
      </c>
      <c r="M13" s="54">
        <v>0.018985293515980932</v>
      </c>
      <c r="N13" s="55">
        <f t="shared" si="0"/>
        <v>0.024057644248952553</v>
      </c>
      <c r="O13" s="54">
        <f t="shared" si="1"/>
        <v>0.008894088780400641</v>
      </c>
    </row>
    <row r="14" spans="1:15" ht="12">
      <c r="A14" s="8">
        <v>34639</v>
      </c>
      <c r="B14" s="48">
        <v>4.72</v>
      </c>
      <c r="C14" s="49">
        <v>0.6698446149284503</v>
      </c>
      <c r="D14" s="49">
        <v>2.7535738680534463</v>
      </c>
      <c r="E14" s="50">
        <f t="shared" si="4"/>
        <v>0.24326371727299118</v>
      </c>
      <c r="F14" s="55">
        <f t="shared" si="5"/>
        <v>0.0066984461492845026</v>
      </c>
      <c r="G14" s="55">
        <f t="shared" si="2"/>
        <v>0.027535738680534463</v>
      </c>
      <c r="H14" s="55">
        <f t="shared" si="3"/>
        <v>0.02083729253124996</v>
      </c>
      <c r="J14" s="5" t="s">
        <v>74</v>
      </c>
      <c r="K14" s="54">
        <v>0.0066984461492845026</v>
      </c>
      <c r="L14" s="54">
        <v>0.01910139528383602</v>
      </c>
      <c r="M14" s="54">
        <v>0.02542134859220369</v>
      </c>
      <c r="N14" s="55">
        <f t="shared" si="0"/>
        <v>0.017073730008441406</v>
      </c>
      <c r="O14" s="54">
        <f t="shared" si="1"/>
        <v>0.009524722506380336</v>
      </c>
    </row>
    <row r="15" spans="1:15" ht="12">
      <c r="A15" s="8">
        <v>34669</v>
      </c>
      <c r="B15" s="48">
        <v>5.994</v>
      </c>
      <c r="C15" s="49">
        <v>1.1224603770724968</v>
      </c>
      <c r="D15" s="49">
        <v>2.7522582288854847</v>
      </c>
      <c r="E15" s="50">
        <f t="shared" si="4"/>
        <v>0.40783250833517626</v>
      </c>
      <c r="F15" s="55">
        <f t="shared" si="5"/>
        <v>0.011224603770724968</v>
      </c>
      <c r="G15" s="55">
        <f t="shared" si="2"/>
        <v>0.027522582288854847</v>
      </c>
      <c r="H15" s="55">
        <f t="shared" si="3"/>
        <v>0.016297978518129877</v>
      </c>
      <c r="J15" s="5" t="s">
        <v>75</v>
      </c>
      <c r="K15" s="54">
        <v>0.011224603770724968</v>
      </c>
      <c r="L15" s="54">
        <v>0.027412639950012783</v>
      </c>
      <c r="M15" s="54">
        <v>0.02422083001092376</v>
      </c>
      <c r="N15" s="55">
        <f t="shared" si="0"/>
        <v>0.02095269124388717</v>
      </c>
      <c r="O15" s="54">
        <f t="shared" si="1"/>
        <v>0.0085745948642451</v>
      </c>
    </row>
    <row r="16" spans="1:8" ht="12">
      <c r="A16" s="8">
        <v>34700</v>
      </c>
      <c r="B16" s="48">
        <v>5.232</v>
      </c>
      <c r="C16" s="49">
        <v>1.0023021978938715</v>
      </c>
      <c r="D16" s="49">
        <v>3.499516680729798</v>
      </c>
      <c r="E16" s="50">
        <f t="shared" si="4"/>
        <v>0.2864116074694203</v>
      </c>
      <c r="F16" s="55">
        <f t="shared" si="5"/>
        <v>0.010023021978938715</v>
      </c>
      <c r="G16" s="55">
        <f t="shared" si="2"/>
        <v>0.03499516680729798</v>
      </c>
      <c r="H16" s="55">
        <f t="shared" si="3"/>
        <v>0.024972144828359265</v>
      </c>
    </row>
    <row r="17" spans="1:8" ht="12">
      <c r="A17" s="8">
        <v>34731</v>
      </c>
      <c r="B17" s="48">
        <v>3.607</v>
      </c>
      <c r="C17" s="49">
        <v>3.729450911353074</v>
      </c>
      <c r="D17" s="49">
        <v>7.262030632681244</v>
      </c>
      <c r="E17" s="50">
        <f t="shared" si="4"/>
        <v>0.5135548305964813</v>
      </c>
      <c r="F17" s="55">
        <f t="shared" si="5"/>
        <v>0.03729450911353074</v>
      </c>
      <c r="G17" s="55">
        <f t="shared" si="2"/>
        <v>0.07262030632681243</v>
      </c>
      <c r="H17" s="55">
        <f t="shared" si="3"/>
        <v>0.0353257972132817</v>
      </c>
    </row>
    <row r="18" spans="1:15" ht="12">
      <c r="A18" s="8">
        <v>34759</v>
      </c>
      <c r="B18" s="48">
        <v>10.82</v>
      </c>
      <c r="C18" s="49">
        <v>5.034408894476875</v>
      </c>
      <c r="D18" s="49">
        <v>10.184323061791432</v>
      </c>
      <c r="E18" s="50">
        <f t="shared" si="4"/>
        <v>0.4943292611528093</v>
      </c>
      <c r="F18" s="55">
        <f t="shared" si="5"/>
        <v>0.05034408894476875</v>
      </c>
      <c r="G18" s="55">
        <f t="shared" si="2"/>
        <v>0.10184323061791432</v>
      </c>
      <c r="H18" s="55">
        <f t="shared" si="3"/>
        <v>0.05149914167314557</v>
      </c>
      <c r="J18" s="57" t="s">
        <v>79</v>
      </c>
      <c r="K18" s="57"/>
      <c r="L18" s="57"/>
      <c r="M18" s="57"/>
      <c r="N18" s="57"/>
      <c r="O18" s="57"/>
    </row>
    <row r="19" spans="1:8" ht="12">
      <c r="A19" s="8">
        <v>34790</v>
      </c>
      <c r="B19" s="48">
        <v>10.973</v>
      </c>
      <c r="C19" s="49">
        <v>8.796998512445702</v>
      </c>
      <c r="D19" s="49">
        <v>11.648985834041184</v>
      </c>
      <c r="E19" s="50">
        <f t="shared" si="4"/>
        <v>0.7551729084208105</v>
      </c>
      <c r="F19" s="55">
        <f t="shared" si="5"/>
        <v>0.08796998512445703</v>
      </c>
      <c r="G19" s="55">
        <f t="shared" si="2"/>
        <v>0.11648985834041184</v>
      </c>
      <c r="H19" s="55">
        <f t="shared" si="3"/>
        <v>0.02851987321595481</v>
      </c>
    </row>
    <row r="20" spans="1:15" ht="12">
      <c r="A20" s="13">
        <v>34820</v>
      </c>
      <c r="B20" s="51">
        <v>6.172</v>
      </c>
      <c r="C20" s="52">
        <v>9.441451786901427</v>
      </c>
      <c r="D20" s="52">
        <v>13.173113263144081</v>
      </c>
      <c r="E20" s="53">
        <f t="shared" si="4"/>
        <v>0.716721370134792</v>
      </c>
      <c r="F20" s="55">
        <f t="shared" si="5"/>
        <v>0.09441451786901427</v>
      </c>
      <c r="G20" s="55">
        <f t="shared" si="2"/>
        <v>0.13173113263144082</v>
      </c>
      <c r="H20" s="55">
        <f t="shared" si="3"/>
        <v>0.03731661476242655</v>
      </c>
      <c r="K20" s="46">
        <v>94</v>
      </c>
      <c r="L20" s="46">
        <v>95</v>
      </c>
      <c r="M20" s="46">
        <v>96</v>
      </c>
      <c r="N20" s="46" t="s">
        <v>76</v>
      </c>
      <c r="O20" s="46" t="s">
        <v>77</v>
      </c>
    </row>
    <row r="21" spans="1:15" ht="12">
      <c r="A21" s="13">
        <v>34851</v>
      </c>
      <c r="B21" s="51">
        <v>15.875</v>
      </c>
      <c r="C21" s="52">
        <v>11.475492908715369</v>
      </c>
      <c r="D21" s="52">
        <v>16.28362455707152</v>
      </c>
      <c r="E21" s="53">
        <f t="shared" si="4"/>
        <v>0.7047259575713987</v>
      </c>
      <c r="F21" s="55">
        <f t="shared" si="5"/>
        <v>0.11475492908715369</v>
      </c>
      <c r="G21" s="55">
        <f t="shared" si="2"/>
        <v>0.1628362455707152</v>
      </c>
      <c r="H21" s="55">
        <f t="shared" si="3"/>
        <v>0.048081316483561495</v>
      </c>
      <c r="J21" s="5" t="s">
        <v>64</v>
      </c>
      <c r="K21" s="46" t="s">
        <v>80</v>
      </c>
      <c r="L21" s="54">
        <v>0.03499516680729798</v>
      </c>
      <c r="M21" s="54">
        <v>0.058558054130370886</v>
      </c>
      <c r="N21" s="54">
        <f>AVERAGE(K21:M21)</f>
        <v>0.04677661046883443</v>
      </c>
      <c r="O21" s="54">
        <f>STDEV(K21:M21)</f>
        <v>0.016661477410479384</v>
      </c>
    </row>
    <row r="22" spans="1:15" ht="12">
      <c r="A22" s="13">
        <v>34881</v>
      </c>
      <c r="B22" s="51">
        <v>11.049</v>
      </c>
      <c r="C22" s="52">
        <v>15.071567342931106</v>
      </c>
      <c r="D22" s="52">
        <v>21.709760461323338</v>
      </c>
      <c r="E22" s="53">
        <f t="shared" si="4"/>
        <v>0.6942300155628895</v>
      </c>
      <c r="F22" s="55">
        <f t="shared" si="5"/>
        <v>0.15071567342931105</v>
      </c>
      <c r="G22" s="55">
        <f t="shared" si="2"/>
        <v>0.21709760461323338</v>
      </c>
      <c r="H22" s="55">
        <f t="shared" si="3"/>
        <v>0.06638193118392233</v>
      </c>
      <c r="J22" s="5" t="s">
        <v>65</v>
      </c>
      <c r="K22" s="46" t="s">
        <v>80</v>
      </c>
      <c r="L22" s="54">
        <v>0.07262030632681243</v>
      </c>
      <c r="M22" s="54">
        <v>0.1202585530758795</v>
      </c>
      <c r="N22" s="54">
        <f aca="true" t="shared" si="6" ref="N22:N32">AVERAGE(K22:M22)</f>
        <v>0.09643942970134597</v>
      </c>
      <c r="O22" s="54">
        <f aca="true" t="shared" si="7" ref="O22:O32">STDEV(K22:M22)</f>
        <v>0.033685327320103285</v>
      </c>
    </row>
    <row r="23" spans="1:15" ht="12">
      <c r="A23" s="13">
        <v>34912</v>
      </c>
      <c r="B23" s="51">
        <v>29.032</v>
      </c>
      <c r="C23" s="52">
        <v>12.618659119810458</v>
      </c>
      <c r="D23" s="52">
        <v>15.146234045331186</v>
      </c>
      <c r="E23" s="53">
        <f t="shared" si="4"/>
        <v>0.8331218890480666</v>
      </c>
      <c r="F23" s="55">
        <f t="shared" si="5"/>
        <v>0.12618659119810458</v>
      </c>
      <c r="G23" s="55">
        <f t="shared" si="2"/>
        <v>0.15146234045331186</v>
      </c>
      <c r="H23" s="55">
        <f t="shared" si="3"/>
        <v>0.025275749255207286</v>
      </c>
      <c r="J23" s="5" t="s">
        <v>66</v>
      </c>
      <c r="K23" s="46" t="s">
        <v>80</v>
      </c>
      <c r="L23" s="54">
        <v>0.10184323061791432</v>
      </c>
      <c r="M23" s="54">
        <v>0.2842499082521238</v>
      </c>
      <c r="N23" s="54">
        <f t="shared" si="6"/>
        <v>0.19304656943501908</v>
      </c>
      <c r="O23" s="54">
        <f t="shared" si="7"/>
        <v>0.1289809986888581</v>
      </c>
    </row>
    <row r="24" spans="1:15" ht="12">
      <c r="A24" s="13">
        <v>34943</v>
      </c>
      <c r="B24" s="51">
        <v>3.861</v>
      </c>
      <c r="C24" s="52">
        <v>2.59117921565351</v>
      </c>
      <c r="D24" s="52">
        <v>4.498329005084561</v>
      </c>
      <c r="E24" s="53">
        <f t="shared" si="4"/>
        <v>0.5760315025256362</v>
      </c>
      <c r="F24" s="55">
        <f t="shared" si="5"/>
        <v>0.0259117921565351</v>
      </c>
      <c r="G24" s="55">
        <f t="shared" si="2"/>
        <v>0.044983290050845615</v>
      </c>
      <c r="H24" s="55">
        <f t="shared" si="3"/>
        <v>0.019071497894310514</v>
      </c>
      <c r="J24" s="5" t="s">
        <v>67</v>
      </c>
      <c r="K24" s="54">
        <v>0.1129428196337604</v>
      </c>
      <c r="L24" s="54">
        <v>0.11648985834041184</v>
      </c>
      <c r="M24" s="54">
        <v>0.1458558166045582</v>
      </c>
      <c r="N24" s="54">
        <f t="shared" si="6"/>
        <v>0.12509616485957684</v>
      </c>
      <c r="O24" s="54">
        <f t="shared" si="7"/>
        <v>0.018065650454005308</v>
      </c>
    </row>
    <row r="25" spans="1:15" ht="12">
      <c r="A25" s="8">
        <v>34973</v>
      </c>
      <c r="B25" s="48">
        <v>16.154</v>
      </c>
      <c r="C25" s="49">
        <v>3.432739956038884</v>
      </c>
      <c r="D25" s="49">
        <v>4.702122025398905</v>
      </c>
      <c r="E25" s="50">
        <f t="shared" si="4"/>
        <v>0.7300405939056136</v>
      </c>
      <c r="F25" s="55">
        <f t="shared" si="5"/>
        <v>0.03432739956038884</v>
      </c>
      <c r="G25" s="55">
        <f t="shared" si="2"/>
        <v>0.047021220253989054</v>
      </c>
      <c r="H25" s="55">
        <f t="shared" si="3"/>
        <v>0.012693820693600213</v>
      </c>
      <c r="J25" s="5" t="s">
        <v>68</v>
      </c>
      <c r="K25" s="54">
        <v>0.07758133856300796</v>
      </c>
      <c r="L25" s="54">
        <v>0.13173113263144082</v>
      </c>
      <c r="M25" s="54">
        <v>0.07991296659039203</v>
      </c>
      <c r="N25" s="54">
        <f t="shared" si="6"/>
        <v>0.09640847926161361</v>
      </c>
      <c r="O25" s="54">
        <f t="shared" si="7"/>
        <v>0.03061252199882006</v>
      </c>
    </row>
    <row r="26" spans="1:15" ht="12">
      <c r="A26" s="8">
        <v>35004</v>
      </c>
      <c r="B26" s="48">
        <v>5.004</v>
      </c>
      <c r="C26" s="49">
        <v>1.910139528383602</v>
      </c>
      <c r="D26" s="49">
        <v>4.007445743408293</v>
      </c>
      <c r="E26" s="50">
        <f t="shared" si="4"/>
        <v>0.47664763310283703</v>
      </c>
      <c r="F26" s="55">
        <f t="shared" si="5"/>
        <v>0.01910139528383602</v>
      </c>
      <c r="G26" s="55">
        <f t="shared" si="2"/>
        <v>0.04007445743408293</v>
      </c>
      <c r="H26" s="55">
        <f t="shared" si="3"/>
        <v>0.02097306215024691</v>
      </c>
      <c r="J26" s="5" t="s">
        <v>69</v>
      </c>
      <c r="K26" s="54">
        <v>0.4262153439704739</v>
      </c>
      <c r="L26" s="54">
        <v>0.1628362455707152</v>
      </c>
      <c r="M26" s="54">
        <v>0.23751638076579804</v>
      </c>
      <c r="N26" s="54">
        <f t="shared" si="6"/>
        <v>0.27552265676899573</v>
      </c>
      <c r="O26" s="54">
        <f t="shared" si="7"/>
        <v>0.13574054342822875</v>
      </c>
    </row>
    <row r="27" spans="1:15" ht="12">
      <c r="A27" s="8">
        <v>35034</v>
      </c>
      <c r="B27" s="48">
        <v>6.045</v>
      </c>
      <c r="C27" s="49">
        <v>2.7412639950012783</v>
      </c>
      <c r="D27" s="49"/>
      <c r="E27" s="50"/>
      <c r="F27" s="55">
        <f t="shared" si="5"/>
        <v>0.027412639950012783</v>
      </c>
      <c r="G27" s="55"/>
      <c r="H27" s="55"/>
      <c r="J27" s="5" t="s">
        <v>70</v>
      </c>
      <c r="K27" s="54">
        <v>1.4901721905192236</v>
      </c>
      <c r="L27" s="54">
        <v>0.21709760461323338</v>
      </c>
      <c r="M27" s="54">
        <v>0.20845399545927623</v>
      </c>
      <c r="N27" s="54">
        <f t="shared" si="6"/>
        <v>0.638574596863911</v>
      </c>
      <c r="O27" s="54">
        <f t="shared" si="7"/>
        <v>0.7375178127573874</v>
      </c>
    </row>
    <row r="28" spans="1:15" ht="12">
      <c r="A28" s="8">
        <v>35065</v>
      </c>
      <c r="B28" s="48">
        <v>1.092</v>
      </c>
      <c r="C28" s="49">
        <v>3.1830841324560626</v>
      </c>
      <c r="D28" s="49">
        <v>5.855805413037088</v>
      </c>
      <c r="E28" s="50">
        <f t="shared" si="4"/>
        <v>0.5435775111941723</v>
      </c>
      <c r="F28" s="55">
        <f t="shared" si="5"/>
        <v>0.03183084132456063</v>
      </c>
      <c r="G28" s="55">
        <f t="shared" si="2"/>
        <v>0.058558054130370886</v>
      </c>
      <c r="H28" s="55">
        <f t="shared" si="3"/>
        <v>0.02672721280581026</v>
      </c>
      <c r="J28" s="5" t="s">
        <v>71</v>
      </c>
      <c r="K28" s="54">
        <v>0.18617064447212955</v>
      </c>
      <c r="L28" s="54">
        <v>0.15146234045331186</v>
      </c>
      <c r="M28" s="54">
        <v>0.2807191334237374</v>
      </c>
      <c r="N28" s="54">
        <f t="shared" si="6"/>
        <v>0.2061173727830596</v>
      </c>
      <c r="O28" s="54">
        <f t="shared" si="7"/>
        <v>0.06689718686149969</v>
      </c>
    </row>
    <row r="29" spans="1:15" ht="12">
      <c r="A29" s="8">
        <v>35096</v>
      </c>
      <c r="B29" s="48">
        <v>1.626</v>
      </c>
      <c r="C29" s="49">
        <v>1.8416179471812542</v>
      </c>
      <c r="D29" s="49">
        <v>12.02585530758795</v>
      </c>
      <c r="E29" s="50">
        <f t="shared" si="4"/>
        <v>0.15313820930634756</v>
      </c>
      <c r="F29" s="55">
        <f t="shared" si="5"/>
        <v>0.01841617947181254</v>
      </c>
      <c r="G29" s="55">
        <f t="shared" si="2"/>
        <v>0.1202585530758795</v>
      </c>
      <c r="H29" s="55">
        <f t="shared" si="3"/>
        <v>0.10184237360406696</v>
      </c>
      <c r="J29" s="5" t="s">
        <v>72</v>
      </c>
      <c r="K29" s="54">
        <v>0.1051346337721196</v>
      </c>
      <c r="L29" s="54">
        <v>0.044983290050845615</v>
      </c>
      <c r="M29" s="54">
        <v>0.07328645737974984</v>
      </c>
      <c r="N29" s="54">
        <f t="shared" si="6"/>
        <v>0.07446812706757168</v>
      </c>
      <c r="O29" s="54">
        <f t="shared" si="7"/>
        <v>0.030093077199034486</v>
      </c>
    </row>
    <row r="30" spans="1:15" ht="12">
      <c r="A30" s="8">
        <v>35125</v>
      </c>
      <c r="B30" s="48">
        <v>14.3</v>
      </c>
      <c r="C30" s="49">
        <v>23.13801280116766</v>
      </c>
      <c r="D30" s="49">
        <v>28.42499082521238</v>
      </c>
      <c r="E30" s="50">
        <f t="shared" si="4"/>
        <v>0.8140024721008782</v>
      </c>
      <c r="F30" s="55">
        <f t="shared" si="5"/>
        <v>0.2313801280116766</v>
      </c>
      <c r="G30" s="55">
        <f t="shared" si="2"/>
        <v>0.2842499082521238</v>
      </c>
      <c r="H30" s="55">
        <f t="shared" si="3"/>
        <v>0.05286978024044722</v>
      </c>
      <c r="J30" s="5" t="s">
        <v>73</v>
      </c>
      <c r="K30" s="54">
        <v>0.04143730128298199</v>
      </c>
      <c r="L30" s="54">
        <v>0.047021220253989054</v>
      </c>
      <c r="M30" s="54">
        <v>0.03801518522545246</v>
      </c>
      <c r="N30" s="54">
        <f t="shared" si="6"/>
        <v>0.04215790225414117</v>
      </c>
      <c r="O30" s="54">
        <f t="shared" si="7"/>
        <v>0.004546054998956086</v>
      </c>
    </row>
    <row r="31" spans="1:15" ht="12">
      <c r="A31" s="8">
        <v>35156</v>
      </c>
      <c r="B31" s="48">
        <v>9.728</v>
      </c>
      <c r="C31" s="49">
        <v>11.706917574854913</v>
      </c>
      <c r="D31" s="49">
        <v>14.585581660455821</v>
      </c>
      <c r="E31" s="50">
        <f t="shared" si="4"/>
        <v>0.8026363190296694</v>
      </c>
      <c r="F31" s="55">
        <f t="shared" si="5"/>
        <v>0.11706917574854914</v>
      </c>
      <c r="G31" s="55">
        <f t="shared" si="2"/>
        <v>0.1458558166045582</v>
      </c>
      <c r="H31" s="55">
        <f t="shared" si="3"/>
        <v>0.02878664085600907</v>
      </c>
      <c r="J31" s="5" t="s">
        <v>74</v>
      </c>
      <c r="K31" s="54">
        <v>0.027535738680534463</v>
      </c>
      <c r="L31" s="54">
        <v>0.04007445743408293</v>
      </c>
      <c r="M31" s="54">
        <v>0.053116504116904106</v>
      </c>
      <c r="N31" s="54">
        <f t="shared" si="6"/>
        <v>0.040242233410507165</v>
      </c>
      <c r="O31" s="54">
        <f t="shared" si="7"/>
        <v>0.012791207982881823</v>
      </c>
    </row>
    <row r="32" spans="1:15" ht="12">
      <c r="A32" s="13">
        <v>35186</v>
      </c>
      <c r="B32" s="51">
        <v>3.3</v>
      </c>
      <c r="C32" s="52">
        <v>3.57516594636396</v>
      </c>
      <c r="D32" s="52">
        <v>7.991296659039202</v>
      </c>
      <c r="E32" s="53">
        <f t="shared" si="4"/>
        <v>0.4473824585550806</v>
      </c>
      <c r="F32" s="55">
        <f t="shared" si="5"/>
        <v>0.0357516594636396</v>
      </c>
      <c r="G32" s="55">
        <f t="shared" si="2"/>
        <v>0.07991296659039203</v>
      </c>
      <c r="H32" s="55">
        <f t="shared" si="3"/>
        <v>0.04416130712675243</v>
      </c>
      <c r="J32" s="5" t="s">
        <v>75</v>
      </c>
      <c r="K32" s="54">
        <v>0.027522582288854847</v>
      </c>
      <c r="L32" s="54" t="s">
        <v>80</v>
      </c>
      <c r="M32" s="54">
        <v>0.04483748668129033</v>
      </c>
      <c r="N32" s="54">
        <f t="shared" si="6"/>
        <v>0.03618003448507259</v>
      </c>
      <c r="O32" s="54">
        <f t="shared" si="7"/>
        <v>0.012243486311487833</v>
      </c>
    </row>
    <row r="33" spans="1:8" ht="12">
      <c r="A33" s="13">
        <v>35217</v>
      </c>
      <c r="B33" s="51">
        <v>21.3</v>
      </c>
      <c r="C33" s="52">
        <v>24.478746356538682</v>
      </c>
      <c r="D33" s="52">
        <v>23.751638076579802</v>
      </c>
      <c r="E33" s="53">
        <f t="shared" si="4"/>
        <v>1.0306129740447605</v>
      </c>
      <c r="F33" s="55">
        <f t="shared" si="5"/>
        <v>0.24478746356538683</v>
      </c>
      <c r="G33" s="55">
        <f t="shared" si="2"/>
        <v>0.23751638076579804</v>
      </c>
      <c r="H33" s="55"/>
    </row>
    <row r="34" spans="1:8" ht="12">
      <c r="A34" s="13">
        <v>35247</v>
      </c>
      <c r="B34" s="51">
        <v>10.262</v>
      </c>
      <c r="C34" s="52">
        <v>19.916252883818938</v>
      </c>
      <c r="D34" s="52">
        <v>20.845399545927624</v>
      </c>
      <c r="E34" s="53">
        <f t="shared" si="4"/>
        <v>0.9554267760585954</v>
      </c>
      <c r="F34" s="55">
        <f t="shared" si="5"/>
        <v>0.19916252883818938</v>
      </c>
      <c r="G34" s="55">
        <f t="shared" si="2"/>
        <v>0.20845399545927623</v>
      </c>
      <c r="H34" s="55">
        <f t="shared" si="3"/>
        <v>0.009291466621086847</v>
      </c>
    </row>
    <row r="35" spans="1:8" ht="12">
      <c r="A35" s="13">
        <v>35278</v>
      </c>
      <c r="B35" s="51">
        <v>16.461</v>
      </c>
      <c r="C35" s="52">
        <v>29.915755458589697</v>
      </c>
      <c r="D35" s="52">
        <v>28.071913342373737</v>
      </c>
      <c r="E35" s="53">
        <f t="shared" si="4"/>
        <v>1.0656828087821408</v>
      </c>
      <c r="F35" s="55">
        <f t="shared" si="5"/>
        <v>0.299157554585897</v>
      </c>
      <c r="G35" s="55">
        <f t="shared" si="2"/>
        <v>0.2807191334237374</v>
      </c>
      <c r="H35" s="55"/>
    </row>
    <row r="36" spans="1:8" ht="12">
      <c r="A36" s="13">
        <v>35309</v>
      </c>
      <c r="B36" s="51">
        <v>8.103</v>
      </c>
      <c r="C36" s="52">
        <v>5.1471615651928735</v>
      </c>
      <c r="D36" s="52">
        <v>7.328645737974984</v>
      </c>
      <c r="E36" s="53">
        <f t="shared" si="4"/>
        <v>0.70233461259039</v>
      </c>
      <c r="F36" s="55">
        <f t="shared" si="5"/>
        <v>0.05147161565192874</v>
      </c>
      <c r="G36" s="55">
        <f>D36*0.01</f>
        <v>0.07328645737974984</v>
      </c>
      <c r="H36" s="55">
        <f t="shared" si="3"/>
        <v>0.021814841727821103</v>
      </c>
    </row>
    <row r="37" spans="1:8" ht="12">
      <c r="A37" s="8">
        <v>35339</v>
      </c>
      <c r="B37" s="48">
        <v>11.836</v>
      </c>
      <c r="C37" s="49">
        <v>1.8985293515980932</v>
      </c>
      <c r="D37" s="49">
        <v>3.8015185225452464</v>
      </c>
      <c r="E37" s="50">
        <f t="shared" si="4"/>
        <v>0.49941341607010326</v>
      </c>
      <c r="F37" s="55">
        <f t="shared" si="5"/>
        <v>0.018985293515980932</v>
      </c>
      <c r="G37" s="55">
        <f t="shared" si="2"/>
        <v>0.03801518522545246</v>
      </c>
      <c r="H37" s="55">
        <f t="shared" si="3"/>
        <v>0.01902989170947153</v>
      </c>
    </row>
    <row r="38" spans="1:8" ht="12">
      <c r="A38" s="8">
        <v>35370</v>
      </c>
      <c r="B38" s="48">
        <v>8.45555555555556</v>
      </c>
      <c r="C38" s="49">
        <v>2.542134859220369</v>
      </c>
      <c r="D38" s="49">
        <v>5.311650411690411</v>
      </c>
      <c r="E38" s="50">
        <f t="shared" si="4"/>
        <v>0.4785960411900197</v>
      </c>
      <c r="F38" s="55">
        <f t="shared" si="5"/>
        <v>0.02542134859220369</v>
      </c>
      <c r="G38" s="55">
        <f t="shared" si="2"/>
        <v>0.053116504116904106</v>
      </c>
      <c r="H38" s="55">
        <f t="shared" si="3"/>
        <v>0.027695155524700418</v>
      </c>
    </row>
    <row r="39" spans="1:8" ht="12">
      <c r="A39" s="8">
        <v>35400</v>
      </c>
      <c r="B39" s="48">
        <v>7.239</v>
      </c>
      <c r="C39" s="49">
        <v>2.422083001092376</v>
      </c>
      <c r="D39" s="49">
        <v>4.483748668129033</v>
      </c>
      <c r="E39" s="50">
        <f t="shared" si="4"/>
        <v>0.5401915183847842</v>
      </c>
      <c r="F39" s="55">
        <f t="shared" si="5"/>
        <v>0.02422083001092376</v>
      </c>
      <c r="G39" s="55">
        <f t="shared" si="2"/>
        <v>0.04483748668129033</v>
      </c>
      <c r="H39" s="55">
        <f t="shared" si="3"/>
        <v>0.020616656670366572</v>
      </c>
    </row>
  </sheetData>
  <mergeCells count="2">
    <mergeCell ref="J1:O1"/>
    <mergeCell ref="J18:O18"/>
  </mergeCells>
  <conditionalFormatting sqref="B4:E39">
    <cfRule type="cellIs" priority="1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O13" sqref="O13"/>
    </sheetView>
  </sheetViews>
  <sheetFormatPr defaultColWidth="11.421875" defaultRowHeight="12.75"/>
  <sheetData>
    <row r="1" spans="2:15" ht="12">
      <c r="B1" s="5" t="s">
        <v>5</v>
      </c>
      <c r="J1" s="57" t="s">
        <v>78</v>
      </c>
      <c r="K1" s="57"/>
      <c r="L1" s="57"/>
      <c r="M1" s="57"/>
      <c r="N1" s="57"/>
      <c r="O1" s="57"/>
    </row>
    <row r="3" spans="2:15" ht="12">
      <c r="B3" t="s">
        <v>22</v>
      </c>
      <c r="C3" t="s">
        <v>22</v>
      </c>
      <c r="D3" t="s">
        <v>22</v>
      </c>
      <c r="E3" t="s">
        <v>22</v>
      </c>
      <c r="F3" s="47" t="s">
        <v>27</v>
      </c>
      <c r="G3" s="47" t="s">
        <v>28</v>
      </c>
      <c r="H3" s="47" t="s">
        <v>60</v>
      </c>
      <c r="K3" s="56">
        <v>94</v>
      </c>
      <c r="L3" s="56">
        <v>95</v>
      </c>
      <c r="M3" s="56">
        <v>96</v>
      </c>
      <c r="N3" s="56" t="s">
        <v>76</v>
      </c>
      <c r="O3" s="56" t="s">
        <v>77</v>
      </c>
    </row>
    <row r="4" spans="2:15" ht="12">
      <c r="B4" t="s">
        <v>33</v>
      </c>
      <c r="C4" t="s">
        <v>34</v>
      </c>
      <c r="D4" t="s">
        <v>34</v>
      </c>
      <c r="E4" s="7" t="s">
        <v>29</v>
      </c>
      <c r="F4" s="46" t="s">
        <v>61</v>
      </c>
      <c r="G4" s="46" t="s">
        <v>62</v>
      </c>
      <c r="H4" s="46" t="s">
        <v>63</v>
      </c>
      <c r="J4" s="5" t="s">
        <v>64</v>
      </c>
      <c r="K4" s="46" t="s">
        <v>80</v>
      </c>
      <c r="L4" s="54">
        <v>0.010909969676580356</v>
      </c>
      <c r="M4" s="54">
        <v>0.00520016156636836</v>
      </c>
      <c r="N4" s="54">
        <f>AVERAGE(K4:M4)</f>
        <v>0.008055065621474358</v>
      </c>
      <c r="O4" s="54">
        <f>STDEV(K4:M4)</f>
        <v>0.004037444034004847</v>
      </c>
    </row>
    <row r="5" spans="3:15" ht="12">
      <c r="C5" t="s">
        <v>42</v>
      </c>
      <c r="D5" t="s">
        <v>42</v>
      </c>
      <c r="J5" s="5" t="s">
        <v>65</v>
      </c>
      <c r="K5" s="46" t="s">
        <v>80</v>
      </c>
      <c r="L5" s="54">
        <v>0.007292514833523255</v>
      </c>
      <c r="M5" s="54">
        <v>0.007268546115771021</v>
      </c>
      <c r="N5" s="54">
        <f aca="true" t="shared" si="0" ref="N5:N15">AVERAGE(K5:M5)</f>
        <v>0.007280530474647138</v>
      </c>
      <c r="O5" s="59">
        <f aca="true" t="shared" si="1" ref="O5:O15">STDEV(K5:M5)</f>
        <v>1.694844285906201E-05</v>
      </c>
    </row>
    <row r="6" spans="1:15" ht="12">
      <c r="A6" s="8">
        <v>34335</v>
      </c>
      <c r="J6" s="5" t="s">
        <v>66</v>
      </c>
      <c r="K6" s="46" t="s">
        <v>80</v>
      </c>
      <c r="L6" s="54">
        <v>0.017432618985921126</v>
      </c>
      <c r="M6" s="54">
        <v>0.05419052505092075</v>
      </c>
      <c r="N6" s="54">
        <f t="shared" si="0"/>
        <v>0.03581157201842094</v>
      </c>
      <c r="O6" s="54">
        <f t="shared" si="1"/>
        <v>0.02599176464077936</v>
      </c>
    </row>
    <row r="7" spans="1:15" ht="12">
      <c r="A7" s="8">
        <v>34366</v>
      </c>
      <c r="J7" s="5" t="s">
        <v>67</v>
      </c>
      <c r="K7" s="46" t="s">
        <v>80</v>
      </c>
      <c r="L7" s="54">
        <v>0.07705840908065066</v>
      </c>
      <c r="M7" s="54">
        <v>0.13450435390796622</v>
      </c>
      <c r="N7" s="54">
        <f t="shared" si="0"/>
        <v>0.10578138149430844</v>
      </c>
      <c r="O7" s="54">
        <f t="shared" si="1"/>
        <v>0.04062041713906314</v>
      </c>
    </row>
    <row r="8" spans="1:15" ht="12">
      <c r="A8" s="8">
        <v>34394</v>
      </c>
      <c r="J8" s="5" t="s">
        <v>68</v>
      </c>
      <c r="K8" s="58">
        <v>0.06363704085526208</v>
      </c>
      <c r="L8" s="58">
        <v>0.12292089743890527</v>
      </c>
      <c r="M8" s="58">
        <v>0.17690723211493967</v>
      </c>
      <c r="N8" s="54">
        <f t="shared" si="0"/>
        <v>0.12115505680303566</v>
      </c>
      <c r="O8" s="54">
        <f t="shared" si="1"/>
        <v>0.05665573847250119</v>
      </c>
    </row>
    <row r="9" spans="1:15" ht="12">
      <c r="A9" s="8">
        <v>34425</v>
      </c>
      <c r="J9" s="5" t="s">
        <v>69</v>
      </c>
      <c r="K9" s="58">
        <v>0.28802490657766183</v>
      </c>
      <c r="L9" s="58">
        <v>1.231396608128805</v>
      </c>
      <c r="M9" s="58">
        <v>0.3463345595066003</v>
      </c>
      <c r="N9" s="54">
        <f t="shared" si="0"/>
        <v>0.6219186914043557</v>
      </c>
      <c r="O9" s="54">
        <f t="shared" si="1"/>
        <v>0.528627943015931</v>
      </c>
    </row>
    <row r="10" spans="1:15" ht="12">
      <c r="A10" s="13">
        <v>34455</v>
      </c>
      <c r="B10" s="15">
        <v>3.48</v>
      </c>
      <c r="C10" s="16">
        <v>6.363704085526208</v>
      </c>
      <c r="D10" s="16">
        <v>13.820755078827817</v>
      </c>
      <c r="E10" s="16">
        <f>C10/D10</f>
        <v>0.46044547126624386</v>
      </c>
      <c r="F10">
        <f>0.01*C10</f>
        <v>0.06363704085526208</v>
      </c>
      <c r="G10">
        <f>0.01*D10</f>
        <v>0.13820755078827818</v>
      </c>
      <c r="J10" s="5" t="s">
        <v>70</v>
      </c>
      <c r="K10" s="58">
        <v>0.5105144419397216</v>
      </c>
      <c r="L10" s="58">
        <v>0.3974382655790491</v>
      </c>
      <c r="M10" s="58">
        <v>0.28506899798207913</v>
      </c>
      <c r="N10" s="54">
        <f t="shared" si="0"/>
        <v>0.3976739018336166</v>
      </c>
      <c r="O10" s="54">
        <f t="shared" si="1"/>
        <v>0.11272290669446032</v>
      </c>
    </row>
    <row r="11" spans="1:15" ht="12">
      <c r="A11" s="13">
        <v>34486</v>
      </c>
      <c r="B11" s="15">
        <v>23.164</v>
      </c>
      <c r="C11" s="16">
        <v>28.80249065776618</v>
      </c>
      <c r="D11" s="16">
        <v>37.53790251221755</v>
      </c>
      <c r="E11" s="16">
        <f aca="true" t="shared" si="2" ref="E11:E39">C11/D11</f>
        <v>0.7672908908107416</v>
      </c>
      <c r="F11">
        <f aca="true" t="shared" si="3" ref="F11:F41">0.01*C11</f>
        <v>0.28802490657766183</v>
      </c>
      <c r="G11">
        <f aca="true" t="shared" si="4" ref="G11:G41">0.01*D11</f>
        <v>0.3753790251221755</v>
      </c>
      <c r="J11" s="5" t="s">
        <v>71</v>
      </c>
      <c r="K11" s="58">
        <v>0.14298363736532313</v>
      </c>
      <c r="L11" s="58">
        <v>0.40240035597628643</v>
      </c>
      <c r="M11" s="58">
        <v>0.14647814036255338</v>
      </c>
      <c r="N11" s="54">
        <f t="shared" si="0"/>
        <v>0.23062071123472097</v>
      </c>
      <c r="O11" s="54">
        <f t="shared" si="1"/>
        <v>0.14877579658147777</v>
      </c>
    </row>
    <row r="12" spans="1:15" ht="12">
      <c r="A12" s="13">
        <v>34516</v>
      </c>
      <c r="B12" s="15">
        <v>10.998</v>
      </c>
      <c r="C12" s="16">
        <v>51.05144419397216</v>
      </c>
      <c r="D12" s="16">
        <v>62.80870665832726</v>
      </c>
      <c r="E12" s="16">
        <f t="shared" si="2"/>
        <v>0.8128083972766169</v>
      </c>
      <c r="F12">
        <f t="shared" si="3"/>
        <v>0.5105144419397216</v>
      </c>
      <c r="G12">
        <f t="shared" si="4"/>
        <v>0.6280870665832726</v>
      </c>
      <c r="J12" s="5" t="s">
        <v>72</v>
      </c>
      <c r="K12" s="58">
        <v>0.2975338047626567</v>
      </c>
      <c r="L12" s="58">
        <v>0.04687571882135812</v>
      </c>
      <c r="M12" s="58">
        <v>0.0725318705441345</v>
      </c>
      <c r="N12" s="54">
        <f t="shared" si="0"/>
        <v>0.1389804647093831</v>
      </c>
      <c r="O12" s="54">
        <f>STDEV(K12:M12)</f>
        <v>0.13790913951527028</v>
      </c>
    </row>
    <row r="13" spans="1:15" ht="12">
      <c r="A13" s="13">
        <v>34547</v>
      </c>
      <c r="B13" s="15">
        <v>16.48</v>
      </c>
      <c r="C13" s="16">
        <v>14.298363736532313</v>
      </c>
      <c r="D13" s="16">
        <v>17.66434740403768</v>
      </c>
      <c r="E13" s="16">
        <f t="shared" si="2"/>
        <v>0.8094476070632545</v>
      </c>
      <c r="F13">
        <f t="shared" si="3"/>
        <v>0.14298363736532313</v>
      </c>
      <c r="G13">
        <f t="shared" si="4"/>
        <v>0.1766434740403768</v>
      </c>
      <c r="J13" s="5" t="s">
        <v>73</v>
      </c>
      <c r="K13" s="54">
        <v>0.04079464283521593</v>
      </c>
      <c r="L13" s="54" t="s">
        <v>80</v>
      </c>
      <c r="M13" s="54">
        <v>0.055621455436053076</v>
      </c>
      <c r="N13" s="54">
        <f t="shared" si="0"/>
        <v>0.048208049135634506</v>
      </c>
      <c r="O13" s="54">
        <f t="shared" si="1"/>
        <v>0.01048413973343408</v>
      </c>
    </row>
    <row r="14" spans="1:15" ht="12">
      <c r="A14" s="13">
        <v>34578</v>
      </c>
      <c r="B14" s="15">
        <v>17.86</v>
      </c>
      <c r="C14" s="16">
        <v>29.75338047626567</v>
      </c>
      <c r="D14" s="16">
        <v>37.05635150991893</v>
      </c>
      <c r="E14" s="16">
        <f t="shared" si="2"/>
        <v>0.8029225561588689</v>
      </c>
      <c r="F14">
        <f t="shared" si="3"/>
        <v>0.2975338047626567</v>
      </c>
      <c r="G14">
        <f t="shared" si="4"/>
        <v>0.37056351509918933</v>
      </c>
      <c r="J14" s="5" t="s">
        <v>74</v>
      </c>
      <c r="K14" s="54">
        <v>0.024315916126500352</v>
      </c>
      <c r="L14" s="54" t="s">
        <v>80</v>
      </c>
      <c r="M14" s="50" t="s">
        <v>80</v>
      </c>
      <c r="N14" s="54">
        <f t="shared" si="0"/>
        <v>0.024315916126500352</v>
      </c>
      <c r="O14" s="54">
        <v>0</v>
      </c>
    </row>
    <row r="15" spans="1:15" ht="12">
      <c r="A15" s="8">
        <v>34608</v>
      </c>
      <c r="B15" s="11">
        <v>12.65</v>
      </c>
      <c r="C15" s="10">
        <v>4.079464283521593</v>
      </c>
      <c r="D15" s="10">
        <v>5.570007734529054</v>
      </c>
      <c r="E15" s="10">
        <f t="shared" si="2"/>
        <v>0.7323983157568295</v>
      </c>
      <c r="F15">
        <f t="shared" si="3"/>
        <v>0.04079464283521593</v>
      </c>
      <c r="G15">
        <f t="shared" si="4"/>
        <v>0.05570007734529054</v>
      </c>
      <c r="J15" s="5" t="s">
        <v>75</v>
      </c>
      <c r="K15" s="54">
        <v>0.03176469729805345</v>
      </c>
      <c r="L15" s="54">
        <v>0.01980691352974211</v>
      </c>
      <c r="M15" s="50" t="s">
        <v>80</v>
      </c>
      <c r="N15" s="54">
        <f t="shared" si="0"/>
        <v>0.02578580541389778</v>
      </c>
      <c r="O15" s="54">
        <f t="shared" si="1"/>
        <v>0.008455429990535382</v>
      </c>
    </row>
    <row r="16" spans="1:7" ht="12">
      <c r="A16" s="8">
        <v>34639</v>
      </c>
      <c r="B16" s="11">
        <v>25.705</v>
      </c>
      <c r="C16" s="10">
        <v>2.431591612650035</v>
      </c>
      <c r="D16" s="10">
        <v>3.5999095698494097</v>
      </c>
      <c r="E16" s="10">
        <f t="shared" si="2"/>
        <v>0.6754590818101447</v>
      </c>
      <c r="F16">
        <f t="shared" si="3"/>
        <v>0.024315916126500352</v>
      </c>
      <c r="G16">
        <f t="shared" si="4"/>
        <v>0.0359990956984941</v>
      </c>
    </row>
    <row r="17" spans="1:7" ht="12">
      <c r="A17" s="8">
        <v>34669</v>
      </c>
      <c r="B17" s="11">
        <v>11.862</v>
      </c>
      <c r="C17" s="10">
        <v>3.176469729805345</v>
      </c>
      <c r="D17" s="10">
        <v>5.3674372456930195</v>
      </c>
      <c r="E17" s="10">
        <f t="shared" si="2"/>
        <v>0.5918037946981555</v>
      </c>
      <c r="F17">
        <f t="shared" si="3"/>
        <v>0.03176469729805345</v>
      </c>
      <c r="G17">
        <f t="shared" si="4"/>
        <v>0.05367437245693019</v>
      </c>
    </row>
    <row r="18" spans="1:7" ht="12">
      <c r="A18" s="8">
        <v>34700</v>
      </c>
      <c r="B18" s="11">
        <v>4.902</v>
      </c>
      <c r="C18" s="10">
        <v>1.0909969676580356</v>
      </c>
      <c r="D18" s="10">
        <v>4.382804579970737</v>
      </c>
      <c r="E18" s="10">
        <f t="shared" si="2"/>
        <v>0.2489266741765885</v>
      </c>
      <c r="F18">
        <f t="shared" si="3"/>
        <v>0.010909969676580356</v>
      </c>
      <c r="G18">
        <f t="shared" si="4"/>
        <v>0.04382804579970737</v>
      </c>
    </row>
    <row r="19" spans="1:15" ht="12">
      <c r="A19" s="8">
        <v>34731</v>
      </c>
      <c r="B19" s="11">
        <v>1.245</v>
      </c>
      <c r="C19" s="10">
        <v>0.7292514833523255</v>
      </c>
      <c r="D19" s="10"/>
      <c r="E19" s="10"/>
      <c r="F19">
        <f t="shared" si="3"/>
        <v>0.007292514833523255</v>
      </c>
      <c r="J19" s="57" t="s">
        <v>79</v>
      </c>
      <c r="K19" s="57"/>
      <c r="L19" s="57"/>
      <c r="M19" s="57"/>
      <c r="N19" s="57"/>
      <c r="O19" s="57"/>
    </row>
    <row r="20" spans="1:7" ht="12">
      <c r="A20" s="8">
        <v>34759</v>
      </c>
      <c r="B20" s="11">
        <v>3.099</v>
      </c>
      <c r="C20" s="10">
        <v>1.7432618985921127</v>
      </c>
      <c r="D20" s="10">
        <v>4.244695303864489</v>
      </c>
      <c r="E20" s="10">
        <f t="shared" si="2"/>
        <v>0.41069188099437864</v>
      </c>
      <c r="F20">
        <f t="shared" si="3"/>
        <v>0.017432618985921126</v>
      </c>
      <c r="G20">
        <f t="shared" si="4"/>
        <v>0.042446953038644895</v>
      </c>
    </row>
    <row r="21" spans="1:15" ht="12">
      <c r="A21" s="8">
        <v>34790</v>
      </c>
      <c r="B21" s="11">
        <v>4.191</v>
      </c>
      <c r="C21" s="10">
        <v>7.705840908065066</v>
      </c>
      <c r="D21" s="10">
        <v>9.782946474629226</v>
      </c>
      <c r="E21" s="10">
        <f t="shared" si="2"/>
        <v>0.7876809842565471</v>
      </c>
      <c r="F21">
        <f t="shared" si="3"/>
        <v>0.07705840908065066</v>
      </c>
      <c r="G21">
        <f t="shared" si="4"/>
        <v>0.09782946474629226</v>
      </c>
      <c r="K21" s="56">
        <v>94</v>
      </c>
      <c r="L21" s="56">
        <v>95</v>
      </c>
      <c r="M21" s="56">
        <v>96</v>
      </c>
      <c r="N21" s="56" t="s">
        <v>76</v>
      </c>
      <c r="O21" s="56" t="s">
        <v>77</v>
      </c>
    </row>
    <row r="22" spans="1:15" ht="12">
      <c r="A22" s="13">
        <v>34820</v>
      </c>
      <c r="B22" s="15">
        <v>18.491</v>
      </c>
      <c r="C22" s="16">
        <v>12.292089743890527</v>
      </c>
      <c r="D22" s="16">
        <v>16.616658770294183</v>
      </c>
      <c r="E22" s="16">
        <f t="shared" si="2"/>
        <v>0.739744970021606</v>
      </c>
      <c r="F22">
        <f t="shared" si="3"/>
        <v>0.12292089743890527</v>
      </c>
      <c r="G22">
        <f t="shared" si="4"/>
        <v>0.16616658770294185</v>
      </c>
      <c r="J22" s="5" t="s">
        <v>64</v>
      </c>
      <c r="K22" t="s">
        <v>80</v>
      </c>
      <c r="L22" s="54">
        <v>0.04382804579970737</v>
      </c>
      <c r="M22" s="54">
        <v>0.034337021318636786</v>
      </c>
      <c r="N22" s="54">
        <f>AVERAGE(K22:M22)</f>
        <v>0.03908253355917208</v>
      </c>
      <c r="O22" s="54">
        <f>STDEV(K22:M22)</f>
        <v>0.006711167770972563</v>
      </c>
    </row>
    <row r="23" spans="1:15" ht="12">
      <c r="A23" s="13">
        <v>34851</v>
      </c>
      <c r="B23" s="15">
        <v>34.924</v>
      </c>
      <c r="C23" s="16">
        <v>123.1396608128805</v>
      </c>
      <c r="D23" s="16">
        <v>156.45211288328886</v>
      </c>
      <c r="E23" s="16">
        <f t="shared" si="2"/>
        <v>0.7870757290746275</v>
      </c>
      <c r="F23">
        <f t="shared" si="3"/>
        <v>1.231396608128805</v>
      </c>
      <c r="G23">
        <f t="shared" si="4"/>
        <v>1.5645211288328886</v>
      </c>
      <c r="J23" s="5" t="s">
        <v>65</v>
      </c>
      <c r="K23" t="s">
        <v>80</v>
      </c>
      <c r="L23" s="54" t="s">
        <v>80</v>
      </c>
      <c r="M23" s="54">
        <v>0.06636941788480939</v>
      </c>
      <c r="N23" s="54">
        <f aca="true" t="shared" si="5" ref="N23:N33">AVERAGE(K23:M23)</f>
        <v>0.06636941788480939</v>
      </c>
      <c r="O23" s="54">
        <v>0</v>
      </c>
    </row>
    <row r="24" spans="1:15" ht="12">
      <c r="A24" s="13">
        <v>34881</v>
      </c>
      <c r="B24" s="15">
        <v>7.341</v>
      </c>
      <c r="C24" s="16">
        <v>39.74382655790491</v>
      </c>
      <c r="D24" s="16">
        <v>43.30706221651732</v>
      </c>
      <c r="E24" s="16">
        <f t="shared" si="2"/>
        <v>0.9177216029848039</v>
      </c>
      <c r="F24">
        <f t="shared" si="3"/>
        <v>0.3974382655790491</v>
      </c>
      <c r="G24">
        <f t="shared" si="4"/>
        <v>0.4330706221651732</v>
      </c>
      <c r="J24" s="5" t="s">
        <v>66</v>
      </c>
      <c r="K24" t="s">
        <v>80</v>
      </c>
      <c r="L24" s="54">
        <v>0.042446953038644895</v>
      </c>
      <c r="M24" s="54" t="s">
        <v>80</v>
      </c>
      <c r="N24" s="54">
        <f t="shared" si="5"/>
        <v>0.042446953038644895</v>
      </c>
      <c r="O24" s="54">
        <v>0</v>
      </c>
    </row>
    <row r="25" spans="1:15" ht="12">
      <c r="A25" s="13">
        <v>34912</v>
      </c>
      <c r="B25" s="15">
        <v>27.838</v>
      </c>
      <c r="C25" s="16">
        <v>40.24003559762864</v>
      </c>
      <c r="D25" s="16">
        <v>37.42975736940036</v>
      </c>
      <c r="E25" s="16">
        <f t="shared" si="2"/>
        <v>1.075081390469438</v>
      </c>
      <c r="F25">
        <f t="shared" si="3"/>
        <v>0.40240035597628643</v>
      </c>
      <c r="G25">
        <f t="shared" si="4"/>
        <v>0.3742975736940036</v>
      </c>
      <c r="J25" s="5" t="s">
        <v>67</v>
      </c>
      <c r="K25" t="s">
        <v>80</v>
      </c>
      <c r="L25" s="54">
        <v>0.09782946474629226</v>
      </c>
      <c r="M25" s="54" t="s">
        <v>80</v>
      </c>
      <c r="N25" s="54">
        <f t="shared" si="5"/>
        <v>0.09782946474629226</v>
      </c>
      <c r="O25" s="54">
        <v>0</v>
      </c>
    </row>
    <row r="26" spans="1:15" ht="12">
      <c r="A26" s="13">
        <v>34943</v>
      </c>
      <c r="B26" s="15">
        <v>14.427</v>
      </c>
      <c r="C26" s="16">
        <v>4.687571882135812</v>
      </c>
      <c r="D26" s="16">
        <v>9.368615221000038</v>
      </c>
      <c r="E26" s="16">
        <f t="shared" si="2"/>
        <v>0.5003484262677877</v>
      </c>
      <c r="F26">
        <f t="shared" si="3"/>
        <v>0.04687571882135812</v>
      </c>
      <c r="G26">
        <f t="shared" si="4"/>
        <v>0.09368615221000039</v>
      </c>
      <c r="J26" s="5" t="s">
        <v>68</v>
      </c>
      <c r="K26" s="58">
        <v>0.13820755078827818</v>
      </c>
      <c r="L26" s="58">
        <v>0.16616658770294185</v>
      </c>
      <c r="M26" s="54" t="s">
        <v>80</v>
      </c>
      <c r="N26" s="54">
        <f t="shared" si="5"/>
        <v>0.15218706924561</v>
      </c>
      <c r="O26" s="54">
        <f aca="true" t="shared" si="6" ref="O26:O33">STDEV(K26:M26)</f>
        <v>0.01977002459780365</v>
      </c>
    </row>
    <row r="27" spans="1:15" ht="12">
      <c r="A27" s="8">
        <v>34973</v>
      </c>
      <c r="B27" s="11">
        <v>29.67</v>
      </c>
      <c r="C27" s="10"/>
      <c r="D27" s="10">
        <v>15.61554175035338</v>
      </c>
      <c r="E27" s="10"/>
      <c r="G27">
        <f t="shared" si="4"/>
        <v>0.1561554175035338</v>
      </c>
      <c r="J27" s="5" t="s">
        <v>69</v>
      </c>
      <c r="K27" s="58">
        <v>0.3753790251221755</v>
      </c>
      <c r="L27" s="58">
        <v>1.5645211288328886</v>
      </c>
      <c r="M27" s="58">
        <v>0.33090182173174165</v>
      </c>
      <c r="N27" s="54">
        <f t="shared" si="5"/>
        <v>0.7569339918956018</v>
      </c>
      <c r="O27" s="54">
        <f t="shared" si="6"/>
        <v>0.6997444485062254</v>
      </c>
    </row>
    <row r="28" spans="1:15" ht="12">
      <c r="A28" s="8">
        <v>35004</v>
      </c>
      <c r="B28" s="11">
        <v>0.15</v>
      </c>
      <c r="C28" s="10"/>
      <c r="D28" s="10"/>
      <c r="E28" s="10"/>
      <c r="J28" s="5" t="s">
        <v>70</v>
      </c>
      <c r="K28" s="58">
        <v>0.6280870665832726</v>
      </c>
      <c r="L28" s="58">
        <v>0.4330706221651732</v>
      </c>
      <c r="M28" s="58">
        <v>0.3941096098545872</v>
      </c>
      <c r="N28" s="54">
        <f t="shared" si="5"/>
        <v>0.48508909953434437</v>
      </c>
      <c r="O28" s="54">
        <f t="shared" si="6"/>
        <v>0.1253626900443717</v>
      </c>
    </row>
    <row r="29" spans="1:15" ht="12">
      <c r="A29" s="8">
        <v>35034</v>
      </c>
      <c r="B29" s="11">
        <v>3.124</v>
      </c>
      <c r="C29" s="10">
        <v>1.980691352974211</v>
      </c>
      <c r="D29" s="10"/>
      <c r="E29" s="10"/>
      <c r="F29">
        <f t="shared" si="3"/>
        <v>0.01980691352974211</v>
      </c>
      <c r="J29" s="5" t="s">
        <v>71</v>
      </c>
      <c r="K29" s="58">
        <v>0.1766434740403768</v>
      </c>
      <c r="L29" s="58">
        <v>0.3742975736940036</v>
      </c>
      <c r="M29" s="58">
        <v>0.2555962458480549</v>
      </c>
      <c r="N29" s="54">
        <f t="shared" si="5"/>
        <v>0.26884576452747844</v>
      </c>
      <c r="O29" s="54">
        <f t="shared" si="6"/>
        <v>0.09949094474573436</v>
      </c>
    </row>
    <row r="30" spans="1:15" ht="12">
      <c r="A30" s="8">
        <v>35065</v>
      </c>
      <c r="B30" s="11">
        <v>0.483</v>
      </c>
      <c r="C30" s="10">
        <v>0.520016156636836</v>
      </c>
      <c r="D30" s="10">
        <v>3.4337021318636785</v>
      </c>
      <c r="E30" s="10">
        <f t="shared" si="2"/>
        <v>0.15144474874836963</v>
      </c>
      <c r="F30">
        <f t="shared" si="3"/>
        <v>0.00520016156636836</v>
      </c>
      <c r="G30">
        <f t="shared" si="4"/>
        <v>0.034337021318636786</v>
      </c>
      <c r="J30" s="5" t="s">
        <v>72</v>
      </c>
      <c r="K30" s="58">
        <v>0.37056351509918933</v>
      </c>
      <c r="L30" s="58">
        <v>0.09368615221000039</v>
      </c>
      <c r="M30" s="58">
        <v>0.08377098375247936</v>
      </c>
      <c r="N30" s="54">
        <f t="shared" si="5"/>
        <v>0.18267355035388969</v>
      </c>
      <c r="O30" s="54">
        <f t="shared" si="6"/>
        <v>0.16279298750369353</v>
      </c>
    </row>
    <row r="31" spans="1:15" ht="12">
      <c r="A31" s="8">
        <v>35096</v>
      </c>
      <c r="B31" s="11">
        <v>1.194</v>
      </c>
      <c r="C31" s="10">
        <v>0.7268546115771021</v>
      </c>
      <c r="D31" s="10">
        <v>6.636941788480939</v>
      </c>
      <c r="E31" s="10">
        <f t="shared" si="2"/>
        <v>0.10951649641384971</v>
      </c>
      <c r="F31">
        <f t="shared" si="3"/>
        <v>0.007268546115771021</v>
      </c>
      <c r="G31">
        <f t="shared" si="4"/>
        <v>0.06636941788480939</v>
      </c>
      <c r="J31" s="5" t="s">
        <v>73</v>
      </c>
      <c r="K31" s="54">
        <v>0.05570007734529054</v>
      </c>
      <c r="L31" s="54">
        <v>0.1561554175035338</v>
      </c>
      <c r="M31" s="54">
        <v>0.06211457457205374</v>
      </c>
      <c r="N31" s="54">
        <f t="shared" si="5"/>
        <v>0.09132335647362604</v>
      </c>
      <c r="O31" s="54">
        <f t="shared" si="6"/>
        <v>0.05623774130161435</v>
      </c>
    </row>
    <row r="32" spans="1:15" ht="12">
      <c r="A32" s="8">
        <v>35125</v>
      </c>
      <c r="B32" s="11">
        <v>4.49</v>
      </c>
      <c r="C32" s="10">
        <v>5.419052505092075</v>
      </c>
      <c r="D32" s="10"/>
      <c r="E32" s="10"/>
      <c r="F32">
        <f t="shared" si="3"/>
        <v>0.05419052505092075</v>
      </c>
      <c r="J32" s="5" t="s">
        <v>74</v>
      </c>
      <c r="K32" s="54">
        <v>0.0359990956984941</v>
      </c>
      <c r="L32" s="10" t="s">
        <v>80</v>
      </c>
      <c r="M32" s="54">
        <v>0.09488885082406037</v>
      </c>
      <c r="N32" s="54">
        <f>AVERAGE(K32:M32)</f>
        <v>0.06544397326127724</v>
      </c>
      <c r="O32" s="54">
        <f t="shared" si="6"/>
        <v>0.04164134519170315</v>
      </c>
    </row>
    <row r="33" spans="1:15" ht="12">
      <c r="A33" s="8">
        <v>35156</v>
      </c>
      <c r="B33" s="11">
        <v>5.56</v>
      </c>
      <c r="C33" s="10">
        <v>13.450435390796622</v>
      </c>
      <c r="D33" s="10"/>
      <c r="E33" s="10"/>
      <c r="F33">
        <f t="shared" si="3"/>
        <v>0.13450435390796622</v>
      </c>
      <c r="J33" s="5" t="s">
        <v>75</v>
      </c>
      <c r="K33" s="54">
        <v>0.05367437245693019</v>
      </c>
      <c r="L33" s="10" t="s">
        <v>80</v>
      </c>
      <c r="M33" s="54">
        <v>0.045342887953835495</v>
      </c>
      <c r="N33" s="54">
        <f t="shared" si="5"/>
        <v>0.04950863020538285</v>
      </c>
      <c r="O33" s="54">
        <f t="shared" si="6"/>
        <v>0.005891249189488817</v>
      </c>
    </row>
    <row r="34" spans="1:6" ht="12">
      <c r="A34" s="13">
        <v>35186</v>
      </c>
      <c r="B34" s="15">
        <v>18.19</v>
      </c>
      <c r="C34" s="16">
        <v>17.690723211493967</v>
      </c>
      <c r="D34" s="16"/>
      <c r="E34" s="16"/>
      <c r="F34">
        <f t="shared" si="3"/>
        <v>0.17690723211493967</v>
      </c>
    </row>
    <row r="35" spans="1:7" ht="12">
      <c r="A35" s="13">
        <v>35217</v>
      </c>
      <c r="B35" s="15">
        <v>17.779</v>
      </c>
      <c r="C35" s="16">
        <v>34.63345595066003</v>
      </c>
      <c r="D35" s="16">
        <v>33.09018217317416</v>
      </c>
      <c r="E35" s="16">
        <f t="shared" si="2"/>
        <v>1.046638418894441</v>
      </c>
      <c r="F35">
        <f>0.01*C35</f>
        <v>0.3463345595066003</v>
      </c>
      <c r="G35">
        <f t="shared" si="4"/>
        <v>0.33090182173174165</v>
      </c>
    </row>
    <row r="36" spans="1:7" ht="12">
      <c r="A36" s="13">
        <v>35247</v>
      </c>
      <c r="B36" s="15">
        <v>7.645</v>
      </c>
      <c r="C36" s="16">
        <v>28.506899798207915</v>
      </c>
      <c r="D36" s="16">
        <v>39.41096098545872</v>
      </c>
      <c r="E36" s="16">
        <f t="shared" si="2"/>
        <v>0.7233241485465419</v>
      </c>
      <c r="F36">
        <f t="shared" si="3"/>
        <v>0.28506899798207913</v>
      </c>
      <c r="G36">
        <f t="shared" si="4"/>
        <v>0.3941096098545872</v>
      </c>
    </row>
    <row r="37" spans="1:7" ht="12">
      <c r="A37" s="13">
        <v>35278</v>
      </c>
      <c r="B37" s="15">
        <v>12.929</v>
      </c>
      <c r="C37" s="16">
        <v>14.647814036255339</v>
      </c>
      <c r="D37" s="16">
        <v>25.55962458480549</v>
      </c>
      <c r="E37" s="16">
        <f t="shared" si="2"/>
        <v>0.573084083753056</v>
      </c>
      <c r="F37">
        <f t="shared" si="3"/>
        <v>0.14647814036255338</v>
      </c>
      <c r="G37">
        <f t="shared" si="4"/>
        <v>0.2555962458480549</v>
      </c>
    </row>
    <row r="38" spans="1:7" ht="12">
      <c r="A38" s="13">
        <v>35309</v>
      </c>
      <c r="B38" s="15">
        <v>15.698</v>
      </c>
      <c r="C38" s="16">
        <v>7.25318705441345</v>
      </c>
      <c r="D38" s="16">
        <v>8.377098375247936</v>
      </c>
      <c r="E38" s="16">
        <f t="shared" si="2"/>
        <v>0.8658352486159957</v>
      </c>
      <c r="F38">
        <f t="shared" si="3"/>
        <v>0.0725318705441345</v>
      </c>
      <c r="G38">
        <f t="shared" si="4"/>
        <v>0.08377098375247936</v>
      </c>
    </row>
    <row r="39" spans="1:7" ht="12">
      <c r="A39" s="8">
        <v>35339</v>
      </c>
      <c r="B39" s="11">
        <v>15.849</v>
      </c>
      <c r="C39" s="10">
        <v>5.5621455436053076</v>
      </c>
      <c r="D39" s="10">
        <v>6.211457457205374</v>
      </c>
      <c r="E39" s="10">
        <f t="shared" si="2"/>
        <v>0.8954654494418446</v>
      </c>
      <c r="F39">
        <f t="shared" si="3"/>
        <v>0.055621455436053076</v>
      </c>
      <c r="G39">
        <f t="shared" si="4"/>
        <v>0.06211457457205374</v>
      </c>
    </row>
    <row r="40" spans="1:7" ht="12">
      <c r="A40" s="8">
        <v>35370</v>
      </c>
      <c r="B40" s="11">
        <v>0.61</v>
      </c>
      <c r="C40" s="10"/>
      <c r="D40" s="10">
        <v>9.488885082406037</v>
      </c>
      <c r="E40" s="10"/>
      <c r="G40">
        <f t="shared" si="4"/>
        <v>0.09488885082406037</v>
      </c>
    </row>
    <row r="41" spans="1:7" ht="12">
      <c r="A41" s="8">
        <v>35400</v>
      </c>
      <c r="B41" s="11">
        <v>1.219</v>
      </c>
      <c r="C41" s="10"/>
      <c r="D41" s="10">
        <v>4.534288795383549</v>
      </c>
      <c r="E41" s="10"/>
      <c r="G41">
        <f t="shared" si="4"/>
        <v>0.045342887953835495</v>
      </c>
    </row>
  </sheetData>
  <mergeCells count="2">
    <mergeCell ref="J1:O1"/>
    <mergeCell ref="J19:O19"/>
  </mergeCells>
  <conditionalFormatting sqref="B10:E41 K8:K15 L4:M15 K26:K33 L22:M33">
    <cfRule type="cellIs" priority="1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O24" sqref="O24"/>
    </sheetView>
  </sheetViews>
  <sheetFormatPr defaultColWidth="11.421875" defaultRowHeight="12.75"/>
  <sheetData>
    <row r="1" spans="2:15" ht="12">
      <c r="B1" s="5" t="s">
        <v>6</v>
      </c>
      <c r="J1" s="57" t="s">
        <v>78</v>
      </c>
      <c r="K1" s="57"/>
      <c r="L1" s="57"/>
      <c r="M1" s="57"/>
      <c r="N1" s="57"/>
      <c r="O1" s="57"/>
    </row>
    <row r="3" spans="2:15" ht="12">
      <c r="B3" t="s">
        <v>24</v>
      </c>
      <c r="C3" t="s">
        <v>24</v>
      </c>
      <c r="D3" t="s">
        <v>24</v>
      </c>
      <c r="E3" t="s">
        <v>24</v>
      </c>
      <c r="J3" s="5"/>
      <c r="K3" s="56">
        <v>94</v>
      </c>
      <c r="L3" s="56">
        <v>95</v>
      </c>
      <c r="M3" s="56">
        <v>96</v>
      </c>
      <c r="N3" s="56" t="s">
        <v>76</v>
      </c>
      <c r="O3" s="56" t="s">
        <v>77</v>
      </c>
    </row>
    <row r="4" spans="2:15" ht="12">
      <c r="B4" t="s">
        <v>31</v>
      </c>
      <c r="C4" t="s">
        <v>35</v>
      </c>
      <c r="D4" t="s">
        <v>36</v>
      </c>
      <c r="E4" s="7" t="s">
        <v>29</v>
      </c>
      <c r="F4" s="47" t="s">
        <v>27</v>
      </c>
      <c r="G4" s="47" t="s">
        <v>28</v>
      </c>
      <c r="H4" s="47" t="s">
        <v>60</v>
      </c>
      <c r="J4" s="5" t="s">
        <v>64</v>
      </c>
      <c r="K4" t="s">
        <v>80</v>
      </c>
      <c r="L4">
        <v>0.012035918824137877</v>
      </c>
      <c r="M4">
        <v>0.00954457327198385</v>
      </c>
      <c r="N4">
        <f>AVERAGE(K4:M4)</f>
        <v>0.010790246048060864</v>
      </c>
      <c r="O4">
        <f>STDEV(K4:M4)</f>
        <v>0.0017616473342070512</v>
      </c>
    </row>
    <row r="5" spans="2:15" ht="12">
      <c r="B5" t="s">
        <v>40</v>
      </c>
      <c r="C5" t="s">
        <v>43</v>
      </c>
      <c r="D5" t="s">
        <v>43</v>
      </c>
      <c r="F5" s="46" t="s">
        <v>61</v>
      </c>
      <c r="G5" s="46" t="s">
        <v>62</v>
      </c>
      <c r="H5" s="46" t="s">
        <v>63</v>
      </c>
      <c r="J5" s="5" t="s">
        <v>65</v>
      </c>
      <c r="K5" t="s">
        <v>80</v>
      </c>
      <c r="L5">
        <v>0.004809259316185261</v>
      </c>
      <c r="M5">
        <v>0.028194515594032406</v>
      </c>
      <c r="N5">
        <f aca="true" t="shared" si="0" ref="N5:N15">AVERAGE(K5:M5)</f>
        <v>0.016501887455108832</v>
      </c>
      <c r="O5">
        <f aca="true" t="shared" si="1" ref="O5:O15">STDEV(K5:M5)</f>
        <v>0.016535873293851</v>
      </c>
    </row>
    <row r="6" spans="1:15" ht="12">
      <c r="A6" s="8">
        <v>34335</v>
      </c>
      <c r="J6" s="5" t="s">
        <v>66</v>
      </c>
      <c r="K6" t="s">
        <v>80</v>
      </c>
      <c r="L6">
        <v>0.052176079671252505</v>
      </c>
      <c r="M6">
        <v>0.0621211307299151</v>
      </c>
      <c r="N6">
        <f t="shared" si="0"/>
        <v>0.057148605200583805</v>
      </c>
      <c r="O6">
        <f t="shared" si="1"/>
        <v>0.007032213042826682</v>
      </c>
    </row>
    <row r="7" spans="1:15" ht="12">
      <c r="A7" s="8">
        <v>34366</v>
      </c>
      <c r="J7" s="5" t="s">
        <v>67</v>
      </c>
      <c r="K7">
        <v>0.019867115326313564</v>
      </c>
      <c r="L7">
        <v>0.07662921722792292</v>
      </c>
      <c r="M7">
        <v>0.18353283355823016</v>
      </c>
      <c r="N7">
        <f t="shared" si="0"/>
        <v>0.09334305537082221</v>
      </c>
      <c r="O7">
        <f t="shared" si="1"/>
        <v>0.08310313544140531</v>
      </c>
    </row>
    <row r="8" spans="1:15" ht="12">
      <c r="A8" s="8">
        <v>34394</v>
      </c>
      <c r="J8" s="5" t="s">
        <v>68</v>
      </c>
      <c r="K8">
        <v>0.06307117164065804</v>
      </c>
      <c r="L8">
        <v>0.04611574939697153</v>
      </c>
      <c r="M8">
        <v>0.054601545513879815</v>
      </c>
      <c r="N8">
        <f t="shared" si="0"/>
        <v>0.05459615551716979</v>
      </c>
      <c r="O8">
        <f t="shared" si="1"/>
        <v>0.008477712406921736</v>
      </c>
    </row>
    <row r="9" spans="1:15" ht="12">
      <c r="A9" s="8">
        <v>34425</v>
      </c>
      <c r="B9" s="9">
        <v>3.86</v>
      </c>
      <c r="C9" s="9">
        <v>1.9867115326313565</v>
      </c>
      <c r="D9" s="9">
        <v>9.061984158467322</v>
      </c>
      <c r="E9" s="10">
        <f aca="true" t="shared" si="2" ref="E9:E39">C9/D9</f>
        <v>0.21923582053219728</v>
      </c>
      <c r="F9">
        <f>0.01*C9</f>
        <v>0.019867115326313564</v>
      </c>
      <c r="G9">
        <f>0.01*D9</f>
        <v>0.09061984158467322</v>
      </c>
      <c r="J9" s="5" t="s">
        <v>69</v>
      </c>
      <c r="K9">
        <v>0.104889490242923</v>
      </c>
      <c r="L9">
        <v>0.22585543558561952</v>
      </c>
      <c r="M9" t="s">
        <v>80</v>
      </c>
      <c r="N9">
        <f t="shared" si="0"/>
        <v>0.16537246291427127</v>
      </c>
      <c r="O9">
        <f t="shared" si="1"/>
        <v>0.08553584024446194</v>
      </c>
    </row>
    <row r="10" spans="1:15" ht="12">
      <c r="A10" s="13">
        <v>34455</v>
      </c>
      <c r="B10" s="14">
        <v>13.691</v>
      </c>
      <c r="C10" s="14">
        <v>6.3071171640658035</v>
      </c>
      <c r="D10" s="14">
        <v>11.198165606728043</v>
      </c>
      <c r="E10" s="16">
        <f t="shared" si="2"/>
        <v>0.563227709391651</v>
      </c>
      <c r="F10">
        <f aca="true" t="shared" si="3" ref="F10:F41">0.01*C10</f>
        <v>0.06307117164065804</v>
      </c>
      <c r="G10">
        <f aca="true" t="shared" si="4" ref="G10:G41">0.01*D10</f>
        <v>0.11198165606728043</v>
      </c>
      <c r="J10" s="5" t="s">
        <v>70</v>
      </c>
      <c r="K10">
        <v>0.2736472317436476</v>
      </c>
      <c r="L10">
        <v>0.450314959920945</v>
      </c>
      <c r="M10">
        <v>0.10282717040575552</v>
      </c>
      <c r="N10">
        <f t="shared" si="0"/>
        <v>0.2755964540234494</v>
      </c>
      <c r="O10">
        <f t="shared" si="1"/>
        <v>0.17375209514178588</v>
      </c>
    </row>
    <row r="11" spans="1:15" ht="12">
      <c r="A11" s="13">
        <v>34486</v>
      </c>
      <c r="B11" s="14">
        <v>2.515</v>
      </c>
      <c r="C11" s="14">
        <v>10.4889490242923</v>
      </c>
      <c r="D11" s="14">
        <v>25.273109382998573</v>
      </c>
      <c r="E11" s="16">
        <f t="shared" si="2"/>
        <v>0.4150240821316708</v>
      </c>
      <c r="F11">
        <f t="shared" si="3"/>
        <v>0.104889490242923</v>
      </c>
      <c r="G11">
        <f t="shared" si="4"/>
        <v>0.2527310938299857</v>
      </c>
      <c r="J11" s="5" t="s">
        <v>71</v>
      </c>
      <c r="K11">
        <v>0.16988929373891312</v>
      </c>
      <c r="L11">
        <v>0.31541567287205735</v>
      </c>
      <c r="M11" t="s">
        <v>80</v>
      </c>
      <c r="N11">
        <f t="shared" si="0"/>
        <v>0.24265248330548522</v>
      </c>
      <c r="O11">
        <f t="shared" si="1"/>
        <v>0.10290268952657083</v>
      </c>
    </row>
    <row r="12" spans="1:15" ht="12">
      <c r="A12" s="13">
        <v>34516</v>
      </c>
      <c r="B12" s="14">
        <v>4.4</v>
      </c>
      <c r="C12" s="14">
        <v>27.364723174364755</v>
      </c>
      <c r="D12" s="14">
        <v>96.04727466877266</v>
      </c>
      <c r="E12" s="16">
        <f t="shared" si="2"/>
        <v>0.2849088979227612</v>
      </c>
      <c r="F12">
        <f t="shared" si="3"/>
        <v>0.2736472317436476</v>
      </c>
      <c r="G12">
        <f t="shared" si="4"/>
        <v>0.9604727466877266</v>
      </c>
      <c r="J12" s="5" t="s">
        <v>72</v>
      </c>
      <c r="K12">
        <v>0.2000501310068849</v>
      </c>
      <c r="L12">
        <v>0.04485710839034164</v>
      </c>
      <c r="M12">
        <v>0.041813015560380994</v>
      </c>
      <c r="N12">
        <f t="shared" si="0"/>
        <v>0.0955734183192025</v>
      </c>
      <c r="O12">
        <f t="shared" si="1"/>
        <v>0.09049228832230821</v>
      </c>
    </row>
    <row r="13" spans="1:15" ht="12">
      <c r="A13" s="13">
        <v>34547</v>
      </c>
      <c r="B13" s="14">
        <v>16.9</v>
      </c>
      <c r="C13" s="14">
        <v>16.988929373891313</v>
      </c>
      <c r="D13" s="14">
        <v>44.011149494727924</v>
      </c>
      <c r="E13" s="16">
        <f t="shared" si="2"/>
        <v>0.3860142161459884</v>
      </c>
      <c r="F13">
        <f t="shared" si="3"/>
        <v>0.16988929373891312</v>
      </c>
      <c r="G13">
        <f t="shared" si="4"/>
        <v>0.44011149494727925</v>
      </c>
      <c r="J13" s="5" t="s">
        <v>73</v>
      </c>
      <c r="K13">
        <v>0.06266800029647175</v>
      </c>
      <c r="L13">
        <v>0.1389384282815554</v>
      </c>
      <c r="M13">
        <v>0.054415889207273756</v>
      </c>
      <c r="N13">
        <f t="shared" si="0"/>
        <v>0.0853407725951003</v>
      </c>
      <c r="O13">
        <f t="shared" si="1"/>
        <v>0.04659995553291831</v>
      </c>
    </row>
    <row r="14" spans="1:15" ht="12">
      <c r="A14" s="13">
        <v>34578</v>
      </c>
      <c r="B14" s="14">
        <v>13.87</v>
      </c>
      <c r="C14" s="14">
        <v>20.00501310068849</v>
      </c>
      <c r="D14" s="14"/>
      <c r="E14" s="16"/>
      <c r="F14">
        <f t="shared" si="3"/>
        <v>0.2000501310068849</v>
      </c>
      <c r="J14" s="5" t="s">
        <v>74</v>
      </c>
      <c r="K14">
        <v>0.0076008581820430155</v>
      </c>
      <c r="L14" t="s">
        <v>80</v>
      </c>
      <c r="M14" t="s">
        <v>80</v>
      </c>
      <c r="N14">
        <f t="shared" si="0"/>
        <v>0.0076008581820430155</v>
      </c>
      <c r="O14">
        <v>0</v>
      </c>
    </row>
    <row r="15" spans="1:15" ht="12">
      <c r="A15" s="8">
        <v>34608</v>
      </c>
      <c r="B15" s="9">
        <v>15.93</v>
      </c>
      <c r="C15" s="9">
        <v>6.266800029647174</v>
      </c>
      <c r="D15" s="9">
        <v>10.746329743907166</v>
      </c>
      <c r="E15" s="10">
        <f t="shared" si="2"/>
        <v>0.5831572433555982</v>
      </c>
      <c r="F15">
        <f t="shared" si="3"/>
        <v>0.06266800029647175</v>
      </c>
      <c r="G15">
        <f t="shared" si="4"/>
        <v>0.10746329743907167</v>
      </c>
      <c r="J15" s="5" t="s">
        <v>75</v>
      </c>
      <c r="K15">
        <v>0.009170520221972083</v>
      </c>
      <c r="L15">
        <v>0.011767254364519242</v>
      </c>
      <c r="M15" t="s">
        <v>80</v>
      </c>
      <c r="N15">
        <f t="shared" si="0"/>
        <v>0.010468887293245664</v>
      </c>
      <c r="O15">
        <f t="shared" si="1"/>
        <v>0.0018361683211337218</v>
      </c>
    </row>
    <row r="16" spans="1:10" ht="12">
      <c r="A16" s="8">
        <v>34639</v>
      </c>
      <c r="B16" s="9">
        <v>16.333</v>
      </c>
      <c r="C16" s="9">
        <v>0.7600858182043015</v>
      </c>
      <c r="D16" s="9">
        <v>2.417109418441141</v>
      </c>
      <c r="E16" s="10">
        <f t="shared" si="2"/>
        <v>0.3144606580096409</v>
      </c>
      <c r="F16">
        <f t="shared" si="3"/>
        <v>0.0076008581820430155</v>
      </c>
      <c r="G16">
        <f t="shared" si="4"/>
        <v>0.024171094184411407</v>
      </c>
      <c r="J16" s="5"/>
    </row>
    <row r="17" spans="1:7" ht="12">
      <c r="A17" s="8">
        <v>34669</v>
      </c>
      <c r="B17" s="9">
        <v>9.627</v>
      </c>
      <c r="C17" s="9">
        <v>0.9170520221972083</v>
      </c>
      <c r="D17" s="9">
        <v>2.7889756374903745</v>
      </c>
      <c r="E17" s="10">
        <f t="shared" si="2"/>
        <v>0.32881320649412565</v>
      </c>
      <c r="F17">
        <f t="shared" si="3"/>
        <v>0.009170520221972083</v>
      </c>
      <c r="G17">
        <f t="shared" si="4"/>
        <v>0.027889756374903745</v>
      </c>
    </row>
    <row r="18" spans="1:7" ht="12">
      <c r="A18" s="8">
        <v>34700</v>
      </c>
      <c r="B18" s="9">
        <v>4.166</v>
      </c>
      <c r="C18" s="9">
        <v>1.2035918824137877</v>
      </c>
      <c r="D18" s="9">
        <v>6.02688308080066</v>
      </c>
      <c r="E18" s="10">
        <f t="shared" si="2"/>
        <v>0.19970387118475388</v>
      </c>
      <c r="F18">
        <f t="shared" si="3"/>
        <v>0.012035918824137877</v>
      </c>
      <c r="G18">
        <f t="shared" si="4"/>
        <v>0.0602688308080066</v>
      </c>
    </row>
    <row r="19" spans="1:15" ht="12">
      <c r="A19" s="8">
        <v>34731</v>
      </c>
      <c r="B19" s="9">
        <v>0.686</v>
      </c>
      <c r="C19" s="9">
        <v>0.4809259316185261</v>
      </c>
      <c r="D19" s="9"/>
      <c r="E19" s="10"/>
      <c r="F19">
        <f t="shared" si="3"/>
        <v>0.004809259316185261</v>
      </c>
      <c r="J19" s="57" t="s">
        <v>79</v>
      </c>
      <c r="K19" s="57"/>
      <c r="L19" s="57"/>
      <c r="M19" s="57"/>
      <c r="N19" s="57"/>
      <c r="O19" s="57"/>
    </row>
    <row r="20" spans="1:7" ht="12">
      <c r="A20" s="8">
        <v>34759</v>
      </c>
      <c r="B20" s="9">
        <v>12.851</v>
      </c>
      <c r="C20" s="9">
        <v>5.21760796712525</v>
      </c>
      <c r="D20" s="9">
        <v>19.264650900756692</v>
      </c>
      <c r="E20" s="10">
        <f t="shared" si="2"/>
        <v>0.2708384384437669</v>
      </c>
      <c r="F20">
        <f t="shared" si="3"/>
        <v>0.052176079671252505</v>
      </c>
      <c r="G20">
        <f t="shared" si="4"/>
        <v>0.1926465090075669</v>
      </c>
    </row>
    <row r="21" spans="1:15" ht="12">
      <c r="A21" s="8">
        <v>34790</v>
      </c>
      <c r="B21" s="9">
        <v>5.537</v>
      </c>
      <c r="C21" s="9">
        <v>7.662921722792292</v>
      </c>
      <c r="D21" s="9">
        <v>19.877773082634203</v>
      </c>
      <c r="E21" s="10">
        <f t="shared" si="2"/>
        <v>0.38550202233100456</v>
      </c>
      <c r="F21">
        <f t="shared" si="3"/>
        <v>0.07662921722792292</v>
      </c>
      <c r="G21">
        <f t="shared" si="4"/>
        <v>0.19877773082634204</v>
      </c>
      <c r="K21" s="56">
        <v>94</v>
      </c>
      <c r="L21" s="56">
        <v>95</v>
      </c>
      <c r="M21" s="56">
        <v>96</v>
      </c>
      <c r="N21" s="56" t="s">
        <v>76</v>
      </c>
      <c r="O21" s="56" t="s">
        <v>77</v>
      </c>
    </row>
    <row r="22" spans="1:15" ht="12">
      <c r="A22" s="13">
        <v>34820</v>
      </c>
      <c r="B22" s="14">
        <v>6.833</v>
      </c>
      <c r="C22" s="14">
        <v>4.611574939697153</v>
      </c>
      <c r="D22" s="14">
        <v>10.238503785635531</v>
      </c>
      <c r="E22" s="16">
        <f t="shared" si="2"/>
        <v>0.4504149274396054</v>
      </c>
      <c r="F22">
        <f t="shared" si="3"/>
        <v>0.04611574939697153</v>
      </c>
      <c r="G22">
        <f t="shared" si="4"/>
        <v>0.10238503785635532</v>
      </c>
      <c r="J22" s="5" t="s">
        <v>64</v>
      </c>
      <c r="K22" t="s">
        <v>80</v>
      </c>
      <c r="L22">
        <v>0.0602688308080066</v>
      </c>
      <c r="M22">
        <v>0.043231718714484016</v>
      </c>
      <c r="N22">
        <f>AVERAGE(K22:M22)</f>
        <v>0.05175027476124531</v>
      </c>
      <c r="O22">
        <f>STDEV(K22:M22)</f>
        <v>0.012047057493165172</v>
      </c>
    </row>
    <row r="23" spans="1:15" ht="12">
      <c r="A23" s="13">
        <v>34851</v>
      </c>
      <c r="B23" s="14">
        <v>20.371</v>
      </c>
      <c r="C23" s="14">
        <v>22.58554355856195</v>
      </c>
      <c r="D23" s="14">
        <v>45.08166823332652</v>
      </c>
      <c r="E23" s="16">
        <f t="shared" si="2"/>
        <v>0.5009917432883648</v>
      </c>
      <c r="F23">
        <f t="shared" si="3"/>
        <v>0.22585543558561952</v>
      </c>
      <c r="G23">
        <f t="shared" si="4"/>
        <v>0.45081668233326516</v>
      </c>
      <c r="J23" s="5" t="s">
        <v>65</v>
      </c>
      <c r="K23" t="s">
        <v>80</v>
      </c>
      <c r="L23" t="s">
        <v>80</v>
      </c>
      <c r="M23">
        <v>0.10932273967401085</v>
      </c>
      <c r="N23">
        <f aca="true" t="shared" si="5" ref="N23:N33">AVERAGE(K23:M23)</f>
        <v>0.10932273967401085</v>
      </c>
      <c r="O23">
        <v>0</v>
      </c>
    </row>
    <row r="24" spans="1:15" ht="12">
      <c r="A24" s="13">
        <v>34881</v>
      </c>
      <c r="B24" s="14">
        <v>8.917</v>
      </c>
      <c r="C24" s="14">
        <v>45.0314959920945</v>
      </c>
      <c r="D24" s="14">
        <v>61.148518065257775</v>
      </c>
      <c r="E24" s="16">
        <f t="shared" si="2"/>
        <v>0.7364282474358059</v>
      </c>
      <c r="F24">
        <f t="shared" si="3"/>
        <v>0.450314959920945</v>
      </c>
      <c r="G24">
        <f t="shared" si="4"/>
        <v>0.6114851806525777</v>
      </c>
      <c r="J24" s="5" t="s">
        <v>66</v>
      </c>
      <c r="K24" t="s">
        <v>80</v>
      </c>
      <c r="L24">
        <v>0.1926465090075669</v>
      </c>
      <c r="M24">
        <v>0.13269637906473247</v>
      </c>
      <c r="N24">
        <f t="shared" si="5"/>
        <v>0.1626714440361497</v>
      </c>
      <c r="O24">
        <f aca="true" t="shared" si="6" ref="O23:O33">STDEV(K24:M24)</f>
        <v>0.042391143415592886</v>
      </c>
    </row>
    <row r="25" spans="1:15" ht="12">
      <c r="A25" s="13">
        <v>34912</v>
      </c>
      <c r="B25" s="14">
        <v>22.885</v>
      </c>
      <c r="C25" s="14">
        <v>31.541567287205737</v>
      </c>
      <c r="D25" s="14">
        <v>53.03653450285392</v>
      </c>
      <c r="E25" s="16">
        <f t="shared" si="2"/>
        <v>0.5947139567633039</v>
      </c>
      <c r="F25">
        <f t="shared" si="3"/>
        <v>0.31541567287205735</v>
      </c>
      <c r="G25">
        <f t="shared" si="4"/>
        <v>0.5303653450285392</v>
      </c>
      <c r="J25" s="5" t="s">
        <v>67</v>
      </c>
      <c r="K25">
        <v>0.09061984158467322</v>
      </c>
      <c r="L25">
        <v>0.19877773082634204</v>
      </c>
      <c r="M25">
        <v>0.22151226932402407</v>
      </c>
      <c r="N25">
        <f t="shared" si="5"/>
        <v>0.17030328057834643</v>
      </c>
      <c r="O25">
        <f t="shared" si="6"/>
        <v>0.06993784846254197</v>
      </c>
    </row>
    <row r="26" spans="1:15" ht="12">
      <c r="A26" s="13">
        <v>34943</v>
      </c>
      <c r="B26" s="14">
        <v>9.322</v>
      </c>
      <c r="C26" s="14">
        <v>4.485710839034164</v>
      </c>
      <c r="D26" s="14">
        <v>10.59780642632706</v>
      </c>
      <c r="E26" s="16">
        <f t="shared" si="2"/>
        <v>0.4232678592704586</v>
      </c>
      <c r="F26">
        <f t="shared" si="3"/>
        <v>0.04485710839034164</v>
      </c>
      <c r="G26">
        <f t="shared" si="4"/>
        <v>0.1059780642632706</v>
      </c>
      <c r="J26" s="5" t="s">
        <v>68</v>
      </c>
      <c r="K26">
        <v>0.11198165606728043</v>
      </c>
      <c r="L26">
        <v>0.10238503785635532</v>
      </c>
      <c r="M26">
        <v>0.10357070466437868</v>
      </c>
      <c r="N26">
        <f t="shared" si="5"/>
        <v>0.10597913286267147</v>
      </c>
      <c r="O26">
        <f t="shared" si="6"/>
        <v>0.005232032593678954</v>
      </c>
    </row>
    <row r="27" spans="1:15" ht="12">
      <c r="A27" s="8">
        <v>34973</v>
      </c>
      <c r="B27" s="9">
        <v>29.92</v>
      </c>
      <c r="C27" s="9">
        <v>13.893842828155538</v>
      </c>
      <c r="D27" s="9">
        <v>19.297155913704007</v>
      </c>
      <c r="E27" s="10">
        <f t="shared" si="2"/>
        <v>0.7199943292311138</v>
      </c>
      <c r="F27">
        <f t="shared" si="3"/>
        <v>0.1389384282815554</v>
      </c>
      <c r="G27">
        <f t="shared" si="4"/>
        <v>0.19297155913704006</v>
      </c>
      <c r="J27" s="5" t="s">
        <v>69</v>
      </c>
      <c r="K27">
        <v>0.2527310938299857</v>
      </c>
      <c r="L27">
        <v>0.45081668233326516</v>
      </c>
      <c r="M27">
        <v>0.1477401559548358</v>
      </c>
      <c r="N27">
        <f t="shared" si="5"/>
        <v>0.28376264403936224</v>
      </c>
      <c r="O27">
        <f t="shared" si="6"/>
        <v>0.1539027713905811</v>
      </c>
    </row>
    <row r="28" spans="1:15" ht="12">
      <c r="A28" s="8">
        <v>35004</v>
      </c>
      <c r="B28" s="9">
        <v>0.152</v>
      </c>
      <c r="C28" s="9"/>
      <c r="D28" s="9">
        <v>5.795674242592653</v>
      </c>
      <c r="E28" s="10"/>
      <c r="G28">
        <f t="shared" si="4"/>
        <v>0.05795674242592653</v>
      </c>
      <c r="J28" s="5" t="s">
        <v>70</v>
      </c>
      <c r="K28">
        <v>0.9604727466877266</v>
      </c>
      <c r="L28">
        <v>0.6114851806525777</v>
      </c>
      <c r="M28">
        <v>0.37022160858780384</v>
      </c>
      <c r="N28">
        <f t="shared" si="5"/>
        <v>0.6473931786427027</v>
      </c>
      <c r="O28">
        <f t="shared" si="6"/>
        <v>0.2967593970657168</v>
      </c>
    </row>
    <row r="29" spans="1:15" ht="12">
      <c r="A29" s="8">
        <v>35034</v>
      </c>
      <c r="B29" s="9">
        <v>5.004</v>
      </c>
      <c r="C29" s="9">
        <v>1.1767254364519242</v>
      </c>
      <c r="D29" s="9"/>
      <c r="E29" s="10"/>
      <c r="F29">
        <f t="shared" si="3"/>
        <v>0.011767254364519242</v>
      </c>
      <c r="J29" s="5" t="s">
        <v>71</v>
      </c>
      <c r="K29">
        <v>0.44011149494727925</v>
      </c>
      <c r="L29">
        <v>0.5303653450285392</v>
      </c>
      <c r="M29">
        <v>0.3257807350312077</v>
      </c>
      <c r="N29">
        <f t="shared" si="5"/>
        <v>0.4320858583356753</v>
      </c>
      <c r="O29">
        <f t="shared" si="6"/>
        <v>0.10252816098129448</v>
      </c>
    </row>
    <row r="30" spans="1:15" ht="12">
      <c r="A30" s="8">
        <v>35065</v>
      </c>
      <c r="B30" s="9">
        <v>1.727</v>
      </c>
      <c r="C30" s="9">
        <v>0.9544573271983848</v>
      </c>
      <c r="D30" s="9">
        <v>4.323171871448402</v>
      </c>
      <c r="E30" s="10">
        <f t="shared" si="2"/>
        <v>0.22077709505419477</v>
      </c>
      <c r="F30">
        <f t="shared" si="3"/>
        <v>0.00954457327198385</v>
      </c>
      <c r="G30">
        <f t="shared" si="4"/>
        <v>0.043231718714484016</v>
      </c>
      <c r="J30" s="5" t="s">
        <v>72</v>
      </c>
      <c r="K30" t="s">
        <v>80</v>
      </c>
      <c r="L30">
        <v>0.1059780642632706</v>
      </c>
      <c r="M30">
        <v>0.07948866083297423</v>
      </c>
      <c r="N30">
        <f t="shared" si="5"/>
        <v>0.09273336254812242</v>
      </c>
      <c r="O30">
        <f t="shared" si="6"/>
        <v>0.01873083679514863</v>
      </c>
    </row>
    <row r="31" spans="1:15" ht="12">
      <c r="A31" s="8">
        <v>35096</v>
      </c>
      <c r="B31" s="9">
        <v>1.855</v>
      </c>
      <c r="C31" s="9">
        <v>2.8194515594032405</v>
      </c>
      <c r="D31" s="9">
        <v>10.932273967401084</v>
      </c>
      <c r="E31" s="10">
        <f t="shared" si="2"/>
        <v>0.2579016559418978</v>
      </c>
      <c r="F31">
        <f t="shared" si="3"/>
        <v>0.028194515594032406</v>
      </c>
      <c r="G31">
        <f t="shared" si="4"/>
        <v>0.10932273967401085</v>
      </c>
      <c r="J31" s="5" t="s">
        <v>73</v>
      </c>
      <c r="K31">
        <v>0.10746329743907167</v>
      </c>
      <c r="L31">
        <v>0.19297155913704006</v>
      </c>
      <c r="M31">
        <v>0.08467013601233324</v>
      </c>
      <c r="N31">
        <f t="shared" si="5"/>
        <v>0.128368330862815</v>
      </c>
      <c r="O31">
        <f t="shared" si="6"/>
        <v>0.057096977849489215</v>
      </c>
    </row>
    <row r="32" spans="1:15" ht="12">
      <c r="A32" s="8">
        <v>35125</v>
      </c>
      <c r="B32" s="9">
        <v>2.565</v>
      </c>
      <c r="C32" s="9">
        <v>6.212113072991509</v>
      </c>
      <c r="D32" s="9">
        <v>13.269637906473246</v>
      </c>
      <c r="E32" s="10">
        <f t="shared" si="2"/>
        <v>0.46814488208160465</v>
      </c>
      <c r="F32">
        <f t="shared" si="3"/>
        <v>0.0621211307299151</v>
      </c>
      <c r="G32">
        <f t="shared" si="4"/>
        <v>0.13269637906473247</v>
      </c>
      <c r="J32" s="5" t="s">
        <v>74</v>
      </c>
      <c r="K32">
        <v>0.024171094184411407</v>
      </c>
      <c r="L32">
        <v>0.05795674242592653</v>
      </c>
      <c r="M32">
        <v>0.02628691923607569</v>
      </c>
      <c r="N32">
        <f t="shared" si="5"/>
        <v>0.03613825194880454</v>
      </c>
      <c r="O32">
        <f t="shared" si="6"/>
        <v>0.0189249590207617</v>
      </c>
    </row>
    <row r="33" spans="1:15" ht="12">
      <c r="A33" s="8">
        <v>35156</v>
      </c>
      <c r="B33" s="9">
        <v>3.327</v>
      </c>
      <c r="C33" s="9">
        <v>18.353283355823017</v>
      </c>
      <c r="D33" s="9">
        <v>22.151226932402405</v>
      </c>
      <c r="E33" s="10">
        <f t="shared" si="2"/>
        <v>0.8285447759544269</v>
      </c>
      <c r="F33">
        <f t="shared" si="3"/>
        <v>0.18353283355823016</v>
      </c>
      <c r="G33">
        <f t="shared" si="4"/>
        <v>0.22151226932402407</v>
      </c>
      <c r="J33" s="5" t="s">
        <v>75</v>
      </c>
      <c r="K33">
        <v>0.027889756374903745</v>
      </c>
      <c r="L33" t="s">
        <v>80</v>
      </c>
      <c r="M33">
        <v>0.03146120550452213</v>
      </c>
      <c r="N33">
        <f t="shared" si="5"/>
        <v>0.029675480939712937</v>
      </c>
      <c r="O33">
        <f t="shared" si="6"/>
        <v>0.002525395898215993</v>
      </c>
    </row>
    <row r="34" spans="1:7" ht="12">
      <c r="A34" s="13">
        <v>35186</v>
      </c>
      <c r="B34" s="14">
        <v>6.37</v>
      </c>
      <c r="C34" s="14">
        <v>5.460154551387982</v>
      </c>
      <c r="D34" s="14">
        <v>10.357070466437868</v>
      </c>
      <c r="E34" s="16">
        <f t="shared" si="2"/>
        <v>0.5271910207699789</v>
      </c>
      <c r="F34">
        <f t="shared" si="3"/>
        <v>0.054601545513879815</v>
      </c>
      <c r="G34">
        <f t="shared" si="4"/>
        <v>0.10357070466437868</v>
      </c>
    </row>
    <row r="35" spans="1:7" ht="12">
      <c r="A35" s="13">
        <v>35217</v>
      </c>
      <c r="B35" s="14">
        <v>2.108</v>
      </c>
      <c r="C35" s="14"/>
      <c r="D35" s="14">
        <v>14.77401559548358</v>
      </c>
      <c r="E35" s="16"/>
      <c r="G35">
        <f t="shared" si="4"/>
        <v>0.1477401559548358</v>
      </c>
    </row>
    <row r="36" spans="1:7" ht="12">
      <c r="A36" s="13">
        <v>35247</v>
      </c>
      <c r="B36" s="14">
        <v>6.426</v>
      </c>
      <c r="C36" s="14">
        <v>10.282717040575552</v>
      </c>
      <c r="D36" s="14">
        <v>37.02216085878038</v>
      </c>
      <c r="E36" s="16">
        <f t="shared" si="2"/>
        <v>0.2777449182342053</v>
      </c>
      <c r="F36">
        <f t="shared" si="3"/>
        <v>0.10282717040575552</v>
      </c>
      <c r="G36">
        <f t="shared" si="4"/>
        <v>0.37022160858780384</v>
      </c>
    </row>
    <row r="37" spans="1:7" ht="12">
      <c r="A37" s="13">
        <v>35278</v>
      </c>
      <c r="B37" s="14">
        <v>5.841</v>
      </c>
      <c r="C37" s="14"/>
      <c r="D37" s="14">
        <v>32.57807350312077</v>
      </c>
      <c r="E37" s="16"/>
      <c r="G37">
        <f t="shared" si="4"/>
        <v>0.3257807350312077</v>
      </c>
    </row>
    <row r="38" spans="1:7" ht="12">
      <c r="A38" s="13">
        <v>35309</v>
      </c>
      <c r="B38" s="14">
        <v>8.356</v>
      </c>
      <c r="C38" s="14">
        <v>4.1813015560380995</v>
      </c>
      <c r="D38" s="14">
        <v>7.948866083297423</v>
      </c>
      <c r="E38" s="16">
        <f t="shared" si="2"/>
        <v>0.5260249087381245</v>
      </c>
      <c r="F38">
        <f t="shared" si="3"/>
        <v>0.041813015560380994</v>
      </c>
      <c r="G38">
        <f t="shared" si="4"/>
        <v>0.07948866083297423</v>
      </c>
    </row>
    <row r="39" spans="1:7" ht="12">
      <c r="A39" s="8">
        <v>35339</v>
      </c>
      <c r="B39" s="9">
        <v>27.813</v>
      </c>
      <c r="C39" s="9">
        <v>5.4415889207273755</v>
      </c>
      <c r="D39" s="9">
        <v>8.467013601233324</v>
      </c>
      <c r="E39" s="10">
        <f t="shared" si="2"/>
        <v>0.6426810180079009</v>
      </c>
      <c r="F39">
        <f t="shared" si="3"/>
        <v>0.054415889207273756</v>
      </c>
      <c r="G39">
        <f t="shared" si="4"/>
        <v>0.08467013601233324</v>
      </c>
    </row>
    <row r="40" spans="1:7" ht="12">
      <c r="A40" s="8">
        <v>35370</v>
      </c>
      <c r="B40" s="9">
        <v>1.422</v>
      </c>
      <c r="C40" s="9"/>
      <c r="D40" s="9">
        <v>2.628691923607569</v>
      </c>
      <c r="E40" s="10"/>
      <c r="G40">
        <f t="shared" si="4"/>
        <v>0.02628691923607569</v>
      </c>
    </row>
    <row r="41" spans="1:7" ht="12">
      <c r="A41" s="8">
        <v>35400</v>
      </c>
      <c r="B41" s="9">
        <v>0.356</v>
      </c>
      <c r="C41" s="9"/>
      <c r="D41" s="9">
        <v>3.146120550452213</v>
      </c>
      <c r="E41" s="10"/>
      <c r="G41">
        <f t="shared" si="4"/>
        <v>0.03146120550452213</v>
      </c>
    </row>
  </sheetData>
  <mergeCells count="2">
    <mergeCell ref="J1:O1"/>
    <mergeCell ref="J19:O19"/>
  </mergeCells>
  <conditionalFormatting sqref="B9:E41">
    <cfRule type="cellIs" priority="1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Joe-jo</dc:creator>
  <cp:keywords/>
  <dc:description/>
  <cp:lastModifiedBy>Nicolas Huneeus</cp:lastModifiedBy>
  <dcterms:created xsi:type="dcterms:W3CDTF">2010-07-12T13:35:21Z</dcterms:created>
  <dcterms:modified xsi:type="dcterms:W3CDTF">2010-07-12T15:34:42Z</dcterms:modified>
  <cp:category/>
  <cp:version/>
  <cp:contentType/>
  <cp:contentStatus/>
</cp:coreProperties>
</file>